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0123 C1 2025\5. Auditoria externa\Publicações Portal da Transparência\"/>
    </mc:Choice>
  </mc:AlternateContent>
  <xr:revisionPtr revIDLastSave="0" documentId="13_ncr:1_{79B294E6-1312-4309-966C-AD3C14B5DED8}" xr6:coauthVersionLast="47" xr6:coauthVersionMax="47" xr10:uidLastSave="{00000000-0000-0000-0000-000000000000}"/>
  <bookViews>
    <workbookView xWindow="28680" yWindow="-120" windowWidth="29040" windowHeight="15720" xr2:uid="{172D7B4D-077D-4A22-A563-25508F9B6741}"/>
  </bookViews>
  <sheets>
    <sheet name="Execuçã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3" l="1"/>
  <c r="D89" i="3"/>
  <c r="D90" i="3"/>
  <c r="D91" i="3"/>
  <c r="D92" i="3"/>
  <c r="D93" i="3"/>
  <c r="D94" i="3"/>
  <c r="D95" i="3"/>
  <c r="D96" i="3"/>
  <c r="D97" i="3"/>
  <c r="D87" i="3"/>
  <c r="D71" i="3"/>
  <c r="D72" i="3"/>
  <c r="D73" i="3"/>
  <c r="D74" i="3"/>
  <c r="D75" i="3"/>
  <c r="D76" i="3"/>
  <c r="D77" i="3"/>
  <c r="D78" i="3"/>
  <c r="D79" i="3"/>
  <c r="D80" i="3"/>
  <c r="D82" i="3"/>
  <c r="D70" i="3"/>
  <c r="D55" i="3"/>
  <c r="D56" i="3"/>
  <c r="D57" i="3"/>
  <c r="D58" i="3"/>
  <c r="D59" i="3"/>
  <c r="D60" i="3"/>
  <c r="D62" i="3"/>
  <c r="D63" i="3"/>
  <c r="D64" i="3"/>
  <c r="D65" i="3"/>
  <c r="D54" i="3"/>
  <c r="D49" i="3"/>
  <c r="D37" i="3"/>
  <c r="D38" i="3"/>
  <c r="D39" i="3"/>
  <c r="D40" i="3"/>
  <c r="D41" i="3"/>
  <c r="D42" i="3"/>
  <c r="D43" i="3"/>
  <c r="D44" i="3"/>
  <c r="D45" i="3"/>
  <c r="D46" i="3"/>
  <c r="D26" i="3"/>
  <c r="D27" i="3"/>
  <c r="D28" i="3"/>
  <c r="D30" i="3"/>
  <c r="D31" i="3"/>
  <c r="D25" i="3"/>
  <c r="D23" i="3"/>
  <c r="D22" i="3"/>
  <c r="D17" i="3"/>
  <c r="D15" i="3"/>
  <c r="C97" i="3"/>
  <c r="B97" i="3"/>
  <c r="C82" i="3"/>
  <c r="B82" i="3"/>
  <c r="C65" i="3"/>
  <c r="B65" i="3"/>
  <c r="C49" i="3"/>
  <c r="B49" i="3"/>
  <c r="C31" i="3"/>
  <c r="B31" i="3"/>
  <c r="C17" i="3"/>
  <c r="B17" i="3"/>
  <c r="C79" i="3"/>
  <c r="C73" i="3"/>
  <c r="C70" i="3"/>
  <c r="B62" i="3"/>
  <c r="B58" i="3"/>
  <c r="C55" i="3"/>
  <c r="B55" i="3"/>
  <c r="C41" i="3"/>
  <c r="B41" i="3"/>
  <c r="B28" i="3"/>
  <c r="C25" i="3"/>
  <c r="C23" i="3"/>
</calcChain>
</file>

<file path=xl/sharedStrings.xml><?xml version="1.0" encoding="utf-8"?>
<sst xmlns="http://schemas.openxmlformats.org/spreadsheetml/2006/main" count="106" uniqueCount="34">
  <si>
    <t>Recursos Humanos</t>
  </si>
  <si>
    <t>Serviços Médicos</t>
  </si>
  <si>
    <t>Gêneros Alimentícios</t>
  </si>
  <si>
    <t>Locações</t>
  </si>
  <si>
    <t>Utilidades Públicas</t>
  </si>
  <si>
    <t>Medicamentos</t>
  </si>
  <si>
    <t>Total</t>
  </si>
  <si>
    <t>Piso de Enfermagem</t>
  </si>
  <si>
    <t>Outras Despesas</t>
  </si>
  <si>
    <t>Outros Materiais de Consumo</t>
  </si>
  <si>
    <t>FUNDAÇÃO HOSPITAL SANTA LYDIA</t>
  </si>
  <si>
    <t>Rua Tamandaré, 434 – CEP 14.085-070 - Campos Elíseos</t>
  </si>
  <si>
    <t>Ribeirão Preto – S.P. – Tel.(16) 3605 4848</t>
  </si>
  <si>
    <t>CNPJ-MF nº 13.370.183/0001-89  Inscr. Municipal nº 149977/01</t>
  </si>
  <si>
    <t>Execução dos Contratos de Gestão</t>
  </si>
  <si>
    <t>A Fundação Hospital Santa Lydia apresenta, conforme previsto no Art. 4°, §2°, da Lei 2.415/2010, relatório de execução orçamentária para prestar contas de seus respectivos Contratos de Gestão, referente ao exercício de 2025.</t>
  </si>
  <si>
    <t>CONVÊNIO 247/2023 - SERERP</t>
  </si>
  <si>
    <t>Categoria de Despesa</t>
  </si>
  <si>
    <t>ORÇADO 2024</t>
  </si>
  <si>
    <t>REALIZADO 2024</t>
  </si>
  <si>
    <t>% REALIZADO</t>
  </si>
  <si>
    <t>Outros Serviços de Terceiros</t>
  </si>
  <si>
    <t>CONVÊNIO 141/2022 - CAPS 3</t>
  </si>
  <si>
    <t>Outras Despesas - Rateio Adm.</t>
  </si>
  <si>
    <t>Piso Nacional de Enfermagem</t>
  </si>
  <si>
    <t>CONVÊNIO 121/2021 - HOSPITAL SANTA LYDIA</t>
  </si>
  <si>
    <t>Bens e Materiais Permanentes</t>
  </si>
  <si>
    <t>Material Médico Hospitalar</t>
  </si>
  <si>
    <t>CONVÊNIO 022/2020 - HOSPITAL MUNICIPAL FRANCISCO DE ASSIS</t>
  </si>
  <si>
    <t>CONTRATO 324/2023 - UPAs</t>
  </si>
  <si>
    <t>Bens e Materiais Permantentes</t>
  </si>
  <si>
    <t>CONTRATO 031/2024 - UBSs</t>
  </si>
  <si>
    <t>-</t>
  </si>
  <si>
    <t>Os relatórios podem ser consultados de forma isolada (pertinentes à cada termo) nas abas de "Contratos de Gestão" e "Convênios", neste mesmo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</si>
</sst>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center"/>
    </xf>
    <xf numFmtId="9" fontId="3" fillId="0" borderId="0" xfId="0" applyNumberFormat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3" fontId="4" fillId="0" borderId="1" xfId="1" applyFont="1" applyBorder="1"/>
    <xf numFmtId="43" fontId="4" fillId="0" borderId="2" xfId="1" applyFont="1" applyBorder="1"/>
    <xf numFmtId="9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 vertical="center"/>
    </xf>
    <xf numFmtId="9" fontId="4" fillId="0" borderId="4" xfId="2" applyFont="1" applyBorder="1" applyAlignment="1">
      <alignment horizontal="center"/>
    </xf>
    <xf numFmtId="0" fontId="4" fillId="0" borderId="3" xfId="0" applyFont="1" applyBorder="1"/>
    <xf numFmtId="9" fontId="4" fillId="0" borderId="4" xfId="2" applyFont="1" applyBorder="1" applyAlignment="1">
      <alignment horizontal="center"/>
    </xf>
    <xf numFmtId="0" fontId="4" fillId="0" borderId="5" xfId="0" applyFont="1" applyBorder="1"/>
    <xf numFmtId="9" fontId="4" fillId="0" borderId="6" xfId="2" applyFont="1" applyBorder="1" applyAlignment="1">
      <alignment horizontal="center"/>
    </xf>
    <xf numFmtId="43" fontId="4" fillId="0" borderId="9" xfId="1" applyFont="1" applyBorder="1"/>
    <xf numFmtId="43" fontId="4" fillId="0" borderId="7" xfId="1" applyFont="1" applyBorder="1"/>
    <xf numFmtId="9" fontId="4" fillId="0" borderId="8" xfId="2" applyFont="1" applyBorder="1" applyAlignment="1">
      <alignment horizontal="center"/>
    </xf>
    <xf numFmtId="0" fontId="7" fillId="2" borderId="11" xfId="0" applyFont="1" applyFill="1" applyBorder="1"/>
    <xf numFmtId="43" fontId="7" fillId="2" borderId="12" xfId="1" applyFont="1" applyFill="1" applyBorder="1" applyAlignment="1">
      <alignment horizontal="center"/>
    </xf>
    <xf numFmtId="9" fontId="7" fillId="2" borderId="13" xfId="0" applyNumberFormat="1" applyFont="1" applyFill="1" applyBorder="1" applyAlignment="1">
      <alignment horizontal="center"/>
    </xf>
    <xf numFmtId="43" fontId="4" fillId="0" borderId="5" xfId="1" applyFont="1" applyBorder="1"/>
    <xf numFmtId="0" fontId="8" fillId="2" borderId="11" xfId="0" applyFont="1" applyFill="1" applyBorder="1"/>
    <xf numFmtId="43" fontId="8" fillId="2" borderId="12" xfId="0" applyNumberFormat="1" applyFont="1" applyFill="1" applyBorder="1"/>
    <xf numFmtId="9" fontId="8" fillId="2" borderId="13" xfId="2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7" xfId="2" applyFont="1" applyBorder="1" applyAlignment="1">
      <alignment horizontal="center"/>
    </xf>
    <xf numFmtId="0" fontId="7" fillId="2" borderId="17" xfId="0" applyFont="1" applyFill="1" applyBorder="1"/>
    <xf numFmtId="43" fontId="7" fillId="2" borderId="18" xfId="1" applyFont="1" applyFill="1" applyBorder="1" applyAlignment="1">
      <alignment horizontal="center"/>
    </xf>
    <xf numFmtId="43" fontId="7" fillId="2" borderId="19" xfId="1" applyFont="1" applyFill="1" applyBorder="1" applyAlignment="1">
      <alignment horizontal="center"/>
    </xf>
    <xf numFmtId="43" fontId="8" fillId="2" borderId="11" xfId="1" applyFont="1" applyFill="1" applyBorder="1"/>
    <xf numFmtId="9" fontId="4" fillId="0" borderId="10" xfId="2" applyFont="1" applyBorder="1" applyAlignment="1">
      <alignment horizontal="center"/>
    </xf>
    <xf numFmtId="43" fontId="8" fillId="2" borderId="12" xfId="1" applyFont="1" applyFill="1" applyBorder="1"/>
    <xf numFmtId="0" fontId="10" fillId="0" borderId="0" xfId="0" applyFont="1" applyAlignment="1">
      <alignment horizont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6023-2501-4380-B6F4-A48B0933B0BC}">
  <dimension ref="A1:D100"/>
  <sheetViews>
    <sheetView tabSelected="1" topLeftCell="A65" workbookViewId="0">
      <selection activeCell="M85" sqref="M85"/>
    </sheetView>
  </sheetViews>
  <sheetFormatPr defaultRowHeight="15" x14ac:dyDescent="0.25"/>
  <cols>
    <col min="1" max="1" width="39" style="10" customWidth="1"/>
    <col min="2" max="2" width="18.5703125" style="10" customWidth="1"/>
    <col min="3" max="3" width="20.7109375" style="10" customWidth="1"/>
    <col min="4" max="4" width="16.5703125" style="10" customWidth="1"/>
  </cols>
  <sheetData>
    <row r="1" spans="1:4" ht="23.25" x14ac:dyDescent="0.25">
      <c r="A1" s="1" t="s">
        <v>10</v>
      </c>
      <c r="B1" s="1"/>
      <c r="C1" s="1"/>
      <c r="D1" s="1"/>
    </row>
    <row r="2" spans="1:4" x14ac:dyDescent="0.25">
      <c r="A2" s="2" t="s">
        <v>11</v>
      </c>
      <c r="B2" s="2"/>
      <c r="C2" s="2"/>
      <c r="D2" s="2"/>
    </row>
    <row r="3" spans="1:4" x14ac:dyDescent="0.25">
      <c r="A3" s="2" t="s">
        <v>12</v>
      </c>
      <c r="B3" s="2"/>
      <c r="C3" s="2"/>
      <c r="D3" s="2"/>
    </row>
    <row r="4" spans="1:4" x14ac:dyDescent="0.25">
      <c r="A4" s="3" t="s">
        <v>13</v>
      </c>
      <c r="B4" s="3"/>
      <c r="C4" s="3"/>
      <c r="D4" s="3"/>
    </row>
    <row r="5" spans="1:4" x14ac:dyDescent="0.25">
      <c r="A5" s="5"/>
      <c r="B5" s="6"/>
      <c r="C5" s="6"/>
      <c r="D5" s="7"/>
    </row>
    <row r="6" spans="1:4" ht="15.75" x14ac:dyDescent="0.25">
      <c r="A6" s="8" t="s">
        <v>14</v>
      </c>
      <c r="B6" s="8"/>
      <c r="C6" s="8"/>
      <c r="D6" s="8"/>
    </row>
    <row r="7" spans="1:4" ht="15.75" x14ac:dyDescent="0.25">
      <c r="A7" s="4"/>
      <c r="B7" s="6"/>
      <c r="C7" s="6"/>
      <c r="D7" s="7"/>
    </row>
    <row r="8" spans="1:4" x14ac:dyDescent="0.25">
      <c r="A8" s="9" t="s">
        <v>15</v>
      </c>
      <c r="B8" s="9"/>
      <c r="C8" s="9"/>
      <c r="D8" s="9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  <row r="12" spans="1:4" ht="15.75" thickBot="1" x14ac:dyDescent="0.3"/>
    <row r="13" spans="1:4" ht="15.75" thickBot="1" x14ac:dyDescent="0.3">
      <c r="A13" s="30" t="s">
        <v>16</v>
      </c>
      <c r="B13" s="31"/>
      <c r="C13" s="31"/>
      <c r="D13" s="32"/>
    </row>
    <row r="14" spans="1:4" ht="15.75" thickBot="1" x14ac:dyDescent="0.3">
      <c r="A14" s="23" t="s">
        <v>17</v>
      </c>
      <c r="B14" s="24" t="s">
        <v>18</v>
      </c>
      <c r="C14" s="24" t="s">
        <v>19</v>
      </c>
      <c r="D14" s="25" t="s">
        <v>20</v>
      </c>
    </row>
    <row r="15" spans="1:4" x14ac:dyDescent="0.25">
      <c r="A15" s="20" t="s">
        <v>0</v>
      </c>
      <c r="B15" s="21">
        <v>725848.8</v>
      </c>
      <c r="C15" s="21">
        <v>774764.98989999958</v>
      </c>
      <c r="D15" s="22">
        <f>C15/B15</f>
        <v>1.0673917073362931</v>
      </c>
    </row>
    <row r="16" spans="1:4" ht="15.75" thickBot="1" x14ac:dyDescent="0.3">
      <c r="A16" s="26" t="s">
        <v>21</v>
      </c>
      <c r="B16" s="12">
        <v>0</v>
      </c>
      <c r="C16" s="12">
        <v>6288.24</v>
      </c>
      <c r="D16" s="19"/>
    </row>
    <row r="17" spans="1:4" ht="15.75" thickBot="1" x14ac:dyDescent="0.3">
      <c r="A17" s="27" t="s">
        <v>6</v>
      </c>
      <c r="B17" s="28">
        <f>SUM(B15:B16)</f>
        <v>725848.8</v>
      </c>
      <c r="C17" s="28">
        <f>SUM(C15:C16)</f>
        <v>781053.22989999957</v>
      </c>
      <c r="D17" s="29">
        <f t="shared" ref="D16:D17" si="0">C17/B17</f>
        <v>1.076054999195424</v>
      </c>
    </row>
    <row r="19" spans="1:4" ht="15.75" thickBot="1" x14ac:dyDescent="0.3"/>
    <row r="20" spans="1:4" ht="15.75" thickBot="1" x14ac:dyDescent="0.3">
      <c r="A20" s="30" t="s">
        <v>22</v>
      </c>
      <c r="B20" s="31"/>
      <c r="C20" s="31"/>
      <c r="D20" s="32"/>
    </row>
    <row r="21" spans="1:4" ht="15.75" thickBot="1" x14ac:dyDescent="0.3">
      <c r="A21" s="23" t="s">
        <v>17</v>
      </c>
      <c r="B21" s="24" t="s">
        <v>18</v>
      </c>
      <c r="C21" s="24" t="s">
        <v>19</v>
      </c>
      <c r="D21" s="25" t="s">
        <v>20</v>
      </c>
    </row>
    <row r="22" spans="1:4" x14ac:dyDescent="0.25">
      <c r="A22" s="20" t="s">
        <v>2</v>
      </c>
      <c r="B22" s="21">
        <v>80399.039999999994</v>
      </c>
      <c r="C22" s="21">
        <v>82389.570099999997</v>
      </c>
      <c r="D22" s="22">
        <f>C22/B22</f>
        <v>1.0247581326841715</v>
      </c>
    </row>
    <row r="23" spans="1:4" x14ac:dyDescent="0.25">
      <c r="A23" s="16" t="s">
        <v>9</v>
      </c>
      <c r="B23" s="14">
        <v>28104.720000000001</v>
      </c>
      <c r="C23" s="11">
        <f>3398.07+34</f>
        <v>3432.07</v>
      </c>
      <c r="D23" s="17">
        <f>(SUM(C23:C24))/B23</f>
        <v>1.0620326407806233</v>
      </c>
    </row>
    <row r="24" spans="1:4" x14ac:dyDescent="0.25">
      <c r="A24" s="16" t="s">
        <v>5</v>
      </c>
      <c r="B24" s="14"/>
      <c r="C24" s="11">
        <v>26416.06</v>
      </c>
      <c r="D24" s="17"/>
    </row>
    <row r="25" spans="1:4" x14ac:dyDescent="0.25">
      <c r="A25" s="16" t="s">
        <v>0</v>
      </c>
      <c r="B25" s="11">
        <v>3988956.72</v>
      </c>
      <c r="C25" s="11">
        <f>3930314.2216-C30</f>
        <v>3873517.611</v>
      </c>
      <c r="D25" s="15">
        <f>C25/B25</f>
        <v>0.97106032551789623</v>
      </c>
    </row>
    <row r="26" spans="1:4" x14ac:dyDescent="0.25">
      <c r="A26" s="16" t="s">
        <v>1</v>
      </c>
      <c r="B26" s="11">
        <v>4162507.2</v>
      </c>
      <c r="C26" s="11">
        <v>4089967.6692000004</v>
      </c>
      <c r="D26" s="15">
        <f t="shared" ref="D26:D31" si="1">C26/B26</f>
        <v>0.9825731158374934</v>
      </c>
    </row>
    <row r="27" spans="1:4" x14ac:dyDescent="0.25">
      <c r="A27" s="16" t="s">
        <v>3</v>
      </c>
      <c r="B27" s="11">
        <v>44884.800000000003</v>
      </c>
      <c r="C27" s="11">
        <v>45319.361100000009</v>
      </c>
      <c r="D27" s="15">
        <f t="shared" si="1"/>
        <v>1.0096816984814461</v>
      </c>
    </row>
    <row r="28" spans="1:4" x14ac:dyDescent="0.25">
      <c r="A28" s="16" t="s">
        <v>23</v>
      </c>
      <c r="B28" s="11">
        <f>492005.64+53250</f>
        <v>545255.64</v>
      </c>
      <c r="C28" s="11">
        <v>217546.37225476166</v>
      </c>
      <c r="D28" s="15">
        <f t="shared" si="1"/>
        <v>0.39898050803245549</v>
      </c>
    </row>
    <row r="29" spans="1:4" x14ac:dyDescent="0.25">
      <c r="A29" s="16" t="s">
        <v>21</v>
      </c>
      <c r="B29" s="11">
        <v>0</v>
      </c>
      <c r="C29" s="11">
        <v>11188.299999999997</v>
      </c>
      <c r="D29" s="15" t="s">
        <v>32</v>
      </c>
    </row>
    <row r="30" spans="1:4" ht="15.75" thickBot="1" x14ac:dyDescent="0.3">
      <c r="A30" s="18" t="s">
        <v>24</v>
      </c>
      <c r="B30" s="12">
        <v>200526.96</v>
      </c>
      <c r="C30" s="12">
        <v>56796.6106</v>
      </c>
      <c r="D30" s="19">
        <f t="shared" si="1"/>
        <v>0.28323678073013225</v>
      </c>
    </row>
    <row r="31" spans="1:4" ht="15.75" thickBot="1" x14ac:dyDescent="0.3">
      <c r="A31" s="27" t="s">
        <v>6</v>
      </c>
      <c r="B31" s="28">
        <f>SUM(B22:B30)</f>
        <v>9050635.0800000001</v>
      </c>
      <c r="C31" s="28">
        <f>SUM(C22:C30)</f>
        <v>8406573.6242547613</v>
      </c>
      <c r="D31" s="29">
        <f t="shared" si="1"/>
        <v>0.92883798208056367</v>
      </c>
    </row>
    <row r="33" spans="1:4" ht="15.75" thickBot="1" x14ac:dyDescent="0.3"/>
    <row r="34" spans="1:4" ht="15.75" thickBot="1" x14ac:dyDescent="0.3">
      <c r="A34" s="30" t="s">
        <v>25</v>
      </c>
      <c r="B34" s="31"/>
      <c r="C34" s="31"/>
      <c r="D34" s="32"/>
    </row>
    <row r="35" spans="1:4" ht="15.75" thickBot="1" x14ac:dyDescent="0.3">
      <c r="A35" s="35" t="s">
        <v>17</v>
      </c>
      <c r="B35" s="36" t="s">
        <v>18</v>
      </c>
      <c r="C35" s="37" t="s">
        <v>19</v>
      </c>
      <c r="D35" s="25" t="s">
        <v>20</v>
      </c>
    </row>
    <row r="36" spans="1:4" x14ac:dyDescent="0.25">
      <c r="A36" s="21" t="s">
        <v>26</v>
      </c>
      <c r="B36" s="21">
        <v>0</v>
      </c>
      <c r="C36" s="21">
        <v>245851.26989999998</v>
      </c>
      <c r="D36" s="34" t="s">
        <v>32</v>
      </c>
    </row>
    <row r="37" spans="1:4" x14ac:dyDescent="0.25">
      <c r="A37" s="11" t="s">
        <v>2</v>
      </c>
      <c r="B37" s="11">
        <v>348855.07</v>
      </c>
      <c r="C37" s="11">
        <v>435413.72690000007</v>
      </c>
      <c r="D37" s="13">
        <f t="shared" ref="D37:D49" si="2">C37/B37</f>
        <v>1.2481221124290958</v>
      </c>
    </row>
    <row r="38" spans="1:4" x14ac:dyDescent="0.25">
      <c r="A38" s="11" t="s">
        <v>27</v>
      </c>
      <c r="B38" s="11">
        <v>3154193</v>
      </c>
      <c r="C38" s="11">
        <v>3653265.7266000002</v>
      </c>
      <c r="D38" s="13">
        <f t="shared" si="2"/>
        <v>1.1582251709391278</v>
      </c>
    </row>
    <row r="39" spans="1:4" x14ac:dyDescent="0.25">
      <c r="A39" s="11" t="s">
        <v>5</v>
      </c>
      <c r="B39" s="11">
        <v>3234718.19</v>
      </c>
      <c r="C39" s="11">
        <v>3572923.3087000018</v>
      </c>
      <c r="D39" s="13">
        <f t="shared" si="2"/>
        <v>1.1045547398056341</v>
      </c>
    </row>
    <row r="40" spans="1:4" x14ac:dyDescent="0.25">
      <c r="A40" s="11" t="s">
        <v>21</v>
      </c>
      <c r="B40" s="11">
        <v>1519988.87</v>
      </c>
      <c r="C40" s="11">
        <v>2461088.8476999998</v>
      </c>
      <c r="D40" s="13">
        <f t="shared" si="2"/>
        <v>1.6191492558100111</v>
      </c>
    </row>
    <row r="41" spans="1:4" x14ac:dyDescent="0.25">
      <c r="A41" s="11" t="s">
        <v>0</v>
      </c>
      <c r="B41" s="11">
        <f>21785899.29-B46</f>
        <v>20670999.93</v>
      </c>
      <c r="C41" s="11">
        <f>23433809.2254-C46</f>
        <v>23096298.8882</v>
      </c>
      <c r="D41" s="13">
        <f t="shared" si="2"/>
        <v>1.1173285746414301</v>
      </c>
    </row>
    <row r="42" spans="1:4" x14ac:dyDescent="0.25">
      <c r="A42" s="11" t="s">
        <v>1</v>
      </c>
      <c r="B42" s="11">
        <v>15101024.66</v>
      </c>
      <c r="C42" s="11">
        <v>16041549.610099996</v>
      </c>
      <c r="D42" s="13">
        <f t="shared" si="2"/>
        <v>1.0622821941739677</v>
      </c>
    </row>
    <row r="43" spans="1:4" x14ac:dyDescent="0.25">
      <c r="A43" s="11" t="s">
        <v>4</v>
      </c>
      <c r="B43" s="11">
        <v>874148.76</v>
      </c>
      <c r="C43" s="11">
        <v>1230749.0491999998</v>
      </c>
      <c r="D43" s="13">
        <f t="shared" si="2"/>
        <v>1.4079400503868469</v>
      </c>
    </row>
    <row r="44" spans="1:4" x14ac:dyDescent="0.25">
      <c r="A44" s="11" t="s">
        <v>3</v>
      </c>
      <c r="B44" s="11">
        <v>887152.07</v>
      </c>
      <c r="C44" s="11">
        <v>2014863.7706999998</v>
      </c>
      <c r="D44" s="13">
        <f t="shared" si="2"/>
        <v>2.2711594086682343</v>
      </c>
    </row>
    <row r="45" spans="1:4" x14ac:dyDescent="0.25">
      <c r="A45" s="11" t="s">
        <v>9</v>
      </c>
      <c r="B45" s="11">
        <v>291803.83</v>
      </c>
      <c r="C45" s="11">
        <v>1218911.7395000004</v>
      </c>
      <c r="D45" s="13">
        <f t="shared" si="2"/>
        <v>4.1771615523346641</v>
      </c>
    </row>
    <row r="46" spans="1:4" x14ac:dyDescent="0.25">
      <c r="A46" s="11" t="s">
        <v>7</v>
      </c>
      <c r="B46" s="11">
        <v>1114899.3600000001</v>
      </c>
      <c r="C46" s="11">
        <v>337510.33720000001</v>
      </c>
      <c r="D46" s="13">
        <f t="shared" si="2"/>
        <v>0.30272717817328371</v>
      </c>
    </row>
    <row r="47" spans="1:4" x14ac:dyDescent="0.25">
      <c r="A47" s="11" t="s">
        <v>23</v>
      </c>
      <c r="B47" s="11">
        <v>0</v>
      </c>
      <c r="C47" s="11">
        <v>132836.21890806532</v>
      </c>
      <c r="D47" s="13" t="s">
        <v>32</v>
      </c>
    </row>
    <row r="48" spans="1:4" ht="15.75" thickBot="1" x14ac:dyDescent="0.3">
      <c r="A48" s="12" t="s">
        <v>8</v>
      </c>
      <c r="B48" s="12">
        <v>0</v>
      </c>
      <c r="C48" s="12">
        <v>80186.949500000002</v>
      </c>
      <c r="D48" s="33" t="s">
        <v>32</v>
      </c>
    </row>
    <row r="49" spans="1:4" ht="15.75" thickBot="1" x14ac:dyDescent="0.3">
      <c r="A49" s="38" t="s">
        <v>6</v>
      </c>
      <c r="B49" s="28">
        <f>SUM(B36:B48)</f>
        <v>47197783.739999995</v>
      </c>
      <c r="C49" s="28">
        <f>SUM(C36:C48)</f>
        <v>54521449.443108067</v>
      </c>
      <c r="D49" s="29">
        <f t="shared" si="2"/>
        <v>1.1551696949045784</v>
      </c>
    </row>
    <row r="51" spans="1:4" ht="15.75" thickBot="1" x14ac:dyDescent="0.3"/>
    <row r="52" spans="1:4" ht="15.75" thickBot="1" x14ac:dyDescent="0.3">
      <c r="A52" s="30" t="s">
        <v>28</v>
      </c>
      <c r="B52" s="31"/>
      <c r="C52" s="31"/>
      <c r="D52" s="32"/>
    </row>
    <row r="53" spans="1:4" ht="15.75" thickBot="1" x14ac:dyDescent="0.3">
      <c r="A53" s="23" t="s">
        <v>17</v>
      </c>
      <c r="B53" s="24" t="s">
        <v>18</v>
      </c>
      <c r="C53" s="24" t="s">
        <v>19</v>
      </c>
      <c r="D53" s="25" t="s">
        <v>20</v>
      </c>
    </row>
    <row r="54" spans="1:4" x14ac:dyDescent="0.25">
      <c r="A54" s="21" t="s">
        <v>2</v>
      </c>
      <c r="B54" s="21">
        <v>132000</v>
      </c>
      <c r="C54" s="21">
        <v>128005.4097</v>
      </c>
      <c r="D54" s="34">
        <f>C54/B54</f>
        <v>0.9697379522727273</v>
      </c>
    </row>
    <row r="55" spans="1:4" x14ac:dyDescent="0.25">
      <c r="A55" s="11" t="s">
        <v>0</v>
      </c>
      <c r="B55" s="11">
        <f>7209456.36-B57-B56</f>
        <v>5255574.6000000006</v>
      </c>
      <c r="C55" s="11">
        <f>5291021.5952-C57</f>
        <v>5217234.7653999999</v>
      </c>
      <c r="D55" s="13">
        <f t="shared" ref="D55:D65" si="3">C55/B55</f>
        <v>0.99270492048576375</v>
      </c>
    </row>
    <row r="56" spans="1:4" x14ac:dyDescent="0.25">
      <c r="A56" s="11" t="s">
        <v>1</v>
      </c>
      <c r="B56" s="11">
        <v>1728801</v>
      </c>
      <c r="C56" s="11">
        <v>1762804.5299</v>
      </c>
      <c r="D56" s="13">
        <f t="shared" si="3"/>
        <v>1.0196688513599887</v>
      </c>
    </row>
    <row r="57" spans="1:4" x14ac:dyDescent="0.25">
      <c r="A57" s="11" t="s">
        <v>7</v>
      </c>
      <c r="B57" s="11">
        <v>225080.76</v>
      </c>
      <c r="C57" s="11">
        <v>73786.829799999992</v>
      </c>
      <c r="D57" s="13">
        <f t="shared" si="3"/>
        <v>0.32782379888889657</v>
      </c>
    </row>
    <row r="58" spans="1:4" x14ac:dyDescent="0.25">
      <c r="A58" s="11" t="s">
        <v>21</v>
      </c>
      <c r="B58" s="11">
        <f>180000+168000+9360+9240</f>
        <v>366600</v>
      </c>
      <c r="C58" s="11">
        <v>39420.3799</v>
      </c>
      <c r="D58" s="13">
        <f t="shared" si="3"/>
        <v>0.10752967785051827</v>
      </c>
    </row>
    <row r="59" spans="1:4" x14ac:dyDescent="0.25">
      <c r="A59" s="11" t="s">
        <v>9</v>
      </c>
      <c r="B59" s="11">
        <v>60000</v>
      </c>
      <c r="C59" s="11">
        <v>55790.319700000015</v>
      </c>
      <c r="D59" s="13">
        <f t="shared" si="3"/>
        <v>0.92983866166666695</v>
      </c>
    </row>
    <row r="60" spans="1:4" x14ac:dyDescent="0.25">
      <c r="A60" s="11" t="s">
        <v>27</v>
      </c>
      <c r="B60" s="11">
        <v>714610.32</v>
      </c>
      <c r="C60" s="11">
        <v>434079.94989999989</v>
      </c>
      <c r="D60" s="13">
        <f t="shared" si="3"/>
        <v>0.60743588183837016</v>
      </c>
    </row>
    <row r="61" spans="1:4" x14ac:dyDescent="0.25">
      <c r="A61" s="11" t="s">
        <v>5</v>
      </c>
      <c r="B61" s="11"/>
      <c r="C61" s="11">
        <v>501406.06010000006</v>
      </c>
      <c r="D61" s="13" t="s">
        <v>32</v>
      </c>
    </row>
    <row r="62" spans="1:4" x14ac:dyDescent="0.25">
      <c r="A62" s="11" t="s">
        <v>3</v>
      </c>
      <c r="B62" s="11">
        <f>42000+14400</f>
        <v>56400</v>
      </c>
      <c r="C62" s="11">
        <v>97779.049999999988</v>
      </c>
      <c r="D62" s="13">
        <f t="shared" si="3"/>
        <v>1.73367109929078</v>
      </c>
    </row>
    <row r="63" spans="1:4" x14ac:dyDescent="0.25">
      <c r="A63" s="11" t="s">
        <v>4</v>
      </c>
      <c r="B63" s="11">
        <v>4320</v>
      </c>
      <c r="C63" s="11">
        <v>4433.670000000001</v>
      </c>
      <c r="D63" s="13">
        <f t="shared" si="3"/>
        <v>1.0263125000000002</v>
      </c>
    </row>
    <row r="64" spans="1:4" ht="15.75" thickBot="1" x14ac:dyDescent="0.3">
      <c r="A64" s="12" t="s">
        <v>23</v>
      </c>
      <c r="B64" s="12">
        <v>252000</v>
      </c>
      <c r="C64" s="12">
        <v>246729.42219137613</v>
      </c>
      <c r="D64" s="33">
        <f t="shared" si="3"/>
        <v>0.97908500869593706</v>
      </c>
    </row>
    <row r="65" spans="1:4" ht="15.75" thickBot="1" x14ac:dyDescent="0.3">
      <c r="A65" s="38" t="s">
        <v>6</v>
      </c>
      <c r="B65" s="28">
        <f>SUM(B54:B64)</f>
        <v>8795386.6799999997</v>
      </c>
      <c r="C65" s="28">
        <f>SUM(C54:C64)</f>
        <v>8561470.3865913767</v>
      </c>
      <c r="D65" s="29">
        <f t="shared" si="3"/>
        <v>0.97340466065687259</v>
      </c>
    </row>
    <row r="67" spans="1:4" ht="15.75" thickBot="1" x14ac:dyDescent="0.3"/>
    <row r="68" spans="1:4" ht="15.75" thickBot="1" x14ac:dyDescent="0.3">
      <c r="A68" s="30" t="s">
        <v>29</v>
      </c>
      <c r="B68" s="31"/>
      <c r="C68" s="31"/>
      <c r="D68" s="32"/>
    </row>
    <row r="69" spans="1:4" ht="15.75" thickBot="1" x14ac:dyDescent="0.3">
      <c r="A69" s="23" t="s">
        <v>17</v>
      </c>
      <c r="B69" s="24" t="s">
        <v>18</v>
      </c>
      <c r="C69" s="24" t="s">
        <v>19</v>
      </c>
      <c r="D69" s="25" t="s">
        <v>20</v>
      </c>
    </row>
    <row r="70" spans="1:4" x14ac:dyDescent="0.25">
      <c r="A70" s="21" t="s">
        <v>0</v>
      </c>
      <c r="B70" s="21">
        <v>46648062.689999998</v>
      </c>
      <c r="C70" s="21">
        <f>44918945.8383001-C72</f>
        <v>44255194.699500099</v>
      </c>
      <c r="D70" s="34">
        <f>C70/B70</f>
        <v>0.94870380777864838</v>
      </c>
    </row>
    <row r="71" spans="1:4" x14ac:dyDescent="0.25">
      <c r="A71" s="11" t="s">
        <v>1</v>
      </c>
      <c r="B71" s="11">
        <v>47745216.899999999</v>
      </c>
      <c r="C71" s="11">
        <v>47404561.249399938</v>
      </c>
      <c r="D71" s="34">
        <f t="shared" ref="D71:D82" si="4">C71/B71</f>
        <v>0.99286513555245659</v>
      </c>
    </row>
    <row r="72" spans="1:4" x14ac:dyDescent="0.25">
      <c r="A72" s="11" t="s">
        <v>7</v>
      </c>
      <c r="B72" s="11">
        <v>3456312.21</v>
      </c>
      <c r="C72" s="11">
        <v>663751.13879999996</v>
      </c>
      <c r="D72" s="34">
        <f t="shared" si="4"/>
        <v>0.19204027254239281</v>
      </c>
    </row>
    <row r="73" spans="1:4" x14ac:dyDescent="0.25">
      <c r="A73" s="11" t="s">
        <v>9</v>
      </c>
      <c r="B73" s="11">
        <v>1475176.95</v>
      </c>
      <c r="C73" s="11">
        <f>433.73+1393836.9</f>
        <v>1394270.63</v>
      </c>
      <c r="D73" s="34">
        <f t="shared" si="4"/>
        <v>0.94515483718749804</v>
      </c>
    </row>
    <row r="74" spans="1:4" x14ac:dyDescent="0.25">
      <c r="A74" s="11" t="s">
        <v>5</v>
      </c>
      <c r="B74" s="11">
        <v>6714819.6799999997</v>
      </c>
      <c r="C74" s="11">
        <v>7031342.9843000006</v>
      </c>
      <c r="D74" s="34">
        <f t="shared" si="4"/>
        <v>1.0471380199892428</v>
      </c>
    </row>
    <row r="75" spans="1:4" x14ac:dyDescent="0.25">
      <c r="A75" s="11" t="s">
        <v>21</v>
      </c>
      <c r="B75" s="11">
        <v>8644230.0899999999</v>
      </c>
      <c r="C75" s="11">
        <v>8705895.3625000194</v>
      </c>
      <c r="D75" s="34">
        <f t="shared" si="4"/>
        <v>1.0071336917062581</v>
      </c>
    </row>
    <row r="76" spans="1:4" x14ac:dyDescent="0.25">
      <c r="A76" s="11" t="s">
        <v>27</v>
      </c>
      <c r="B76" s="11">
        <v>4199367.99</v>
      </c>
      <c r="C76" s="11">
        <v>4351745.5840999996</v>
      </c>
      <c r="D76" s="34">
        <f t="shared" si="4"/>
        <v>1.0362858397889534</v>
      </c>
    </row>
    <row r="77" spans="1:4" x14ac:dyDescent="0.25">
      <c r="A77" s="11" t="s">
        <v>3</v>
      </c>
      <c r="B77" s="11">
        <v>1836650.79</v>
      </c>
      <c r="C77" s="11">
        <v>1786820.5321000016</v>
      </c>
      <c r="D77" s="34">
        <f t="shared" si="4"/>
        <v>0.97286895354777891</v>
      </c>
    </row>
    <row r="78" spans="1:4" x14ac:dyDescent="0.25">
      <c r="A78" s="11" t="s">
        <v>4</v>
      </c>
      <c r="B78" s="11">
        <v>1971746.22</v>
      </c>
      <c r="C78" s="11">
        <v>2040470.3435000018</v>
      </c>
      <c r="D78" s="34">
        <f t="shared" si="4"/>
        <v>1.0348544466843212</v>
      </c>
    </row>
    <row r="79" spans="1:4" x14ac:dyDescent="0.25">
      <c r="A79" s="11" t="s">
        <v>23</v>
      </c>
      <c r="B79" s="11">
        <v>17258285.16</v>
      </c>
      <c r="C79" s="11">
        <f>176531.48+20109980.23</f>
        <v>20286511.710000001</v>
      </c>
      <c r="D79" s="34">
        <f t="shared" si="4"/>
        <v>1.1754650894874887</v>
      </c>
    </row>
    <row r="80" spans="1:4" x14ac:dyDescent="0.25">
      <c r="A80" s="11" t="s">
        <v>2</v>
      </c>
      <c r="B80" s="11">
        <v>608714.67000000004</v>
      </c>
      <c r="C80" s="11">
        <v>601675.87130000023</v>
      </c>
      <c r="D80" s="34">
        <f t="shared" si="4"/>
        <v>0.98843662055984327</v>
      </c>
    </row>
    <row r="81" spans="1:4" ht="15.75" thickBot="1" x14ac:dyDescent="0.3">
      <c r="A81" s="12" t="s">
        <v>30</v>
      </c>
      <c r="B81" s="12">
        <v>0</v>
      </c>
      <c r="C81" s="12">
        <v>5114.6399000000001</v>
      </c>
      <c r="D81" s="39" t="s">
        <v>32</v>
      </c>
    </row>
    <row r="82" spans="1:4" ht="15.75" thickBot="1" x14ac:dyDescent="0.3">
      <c r="A82" s="38" t="s">
        <v>6</v>
      </c>
      <c r="B82" s="28">
        <f>SUM(B70:B81)</f>
        <v>140558583.34999999</v>
      </c>
      <c r="C82" s="28">
        <f>SUM(C70:C81)</f>
        <v>138527354.74540007</v>
      </c>
      <c r="D82" s="29">
        <f t="shared" si="4"/>
        <v>0.98554888249305961</v>
      </c>
    </row>
    <row r="84" spans="1:4" ht="15.75" thickBot="1" x14ac:dyDescent="0.3"/>
    <row r="85" spans="1:4" ht="15.75" thickBot="1" x14ac:dyDescent="0.3">
      <c r="A85" s="30" t="s">
        <v>31</v>
      </c>
      <c r="B85" s="31"/>
      <c r="C85" s="31"/>
      <c r="D85" s="32"/>
    </row>
    <row r="86" spans="1:4" ht="15.75" thickBot="1" x14ac:dyDescent="0.3">
      <c r="A86" s="23" t="s">
        <v>17</v>
      </c>
      <c r="B86" s="24" t="s">
        <v>18</v>
      </c>
      <c r="C86" s="24" t="s">
        <v>19</v>
      </c>
      <c r="D86" s="25" t="s">
        <v>20</v>
      </c>
    </row>
    <row r="87" spans="1:4" x14ac:dyDescent="0.25">
      <c r="A87" s="21" t="s">
        <v>27</v>
      </c>
      <c r="B87" s="21">
        <v>138000</v>
      </c>
      <c r="C87" s="21">
        <v>209693.07959999994</v>
      </c>
      <c r="D87" s="34">
        <f>C87/B87</f>
        <v>1.5195150695652169</v>
      </c>
    </row>
    <row r="88" spans="1:4" x14ac:dyDescent="0.25">
      <c r="A88" s="11" t="s">
        <v>9</v>
      </c>
      <c r="B88" s="11">
        <v>86583.360000000001</v>
      </c>
      <c r="C88" s="11">
        <v>103371.68</v>
      </c>
      <c r="D88" s="34">
        <f t="shared" ref="D88:D97" si="5">C88/B88</f>
        <v>1.1938977651132965</v>
      </c>
    </row>
    <row r="89" spans="1:4" x14ac:dyDescent="0.25">
      <c r="A89" s="11" t="s">
        <v>21</v>
      </c>
      <c r="B89" s="11">
        <v>1085424.92</v>
      </c>
      <c r="C89" s="11">
        <v>779855.45040000032</v>
      </c>
      <c r="D89" s="34">
        <f t="shared" si="5"/>
        <v>0.71847940472934824</v>
      </c>
    </row>
    <row r="90" spans="1:4" x14ac:dyDescent="0.25">
      <c r="A90" s="11" t="s">
        <v>0</v>
      </c>
      <c r="B90" s="11">
        <v>4835718.84</v>
      </c>
      <c r="C90" s="11">
        <v>5838862.5722000105</v>
      </c>
      <c r="D90" s="34">
        <f t="shared" si="5"/>
        <v>1.2074445941526266</v>
      </c>
    </row>
    <row r="91" spans="1:4" x14ac:dyDescent="0.25">
      <c r="A91" s="11" t="s">
        <v>1</v>
      </c>
      <c r="B91" s="11">
        <v>3141588.24</v>
      </c>
      <c r="C91" s="11">
        <v>1557670.9475999998</v>
      </c>
      <c r="D91" s="34">
        <f t="shared" si="5"/>
        <v>0.49582275861842406</v>
      </c>
    </row>
    <row r="92" spans="1:4" x14ac:dyDescent="0.25">
      <c r="A92" s="11" t="s">
        <v>3</v>
      </c>
      <c r="B92" s="11">
        <v>149920</v>
      </c>
      <c r="C92" s="11">
        <v>124166</v>
      </c>
      <c r="D92" s="34">
        <f t="shared" si="5"/>
        <v>0.82821504802561363</v>
      </c>
    </row>
    <row r="93" spans="1:4" x14ac:dyDescent="0.25">
      <c r="A93" s="11" t="s">
        <v>4</v>
      </c>
      <c r="B93" s="11">
        <v>163480</v>
      </c>
      <c r="C93" s="11">
        <v>164253.99130000008</v>
      </c>
      <c r="D93" s="34">
        <f t="shared" si="5"/>
        <v>1.004734470883289</v>
      </c>
    </row>
    <row r="94" spans="1:4" x14ac:dyDescent="0.25">
      <c r="A94" s="11" t="s">
        <v>23</v>
      </c>
      <c r="B94" s="11">
        <v>527961.92000000004</v>
      </c>
      <c r="C94" s="11">
        <v>958599.06</v>
      </c>
      <c r="D94" s="34">
        <f t="shared" si="5"/>
        <v>1.8156594702890694</v>
      </c>
    </row>
    <row r="95" spans="1:4" x14ac:dyDescent="0.25">
      <c r="A95" s="11" t="s">
        <v>2</v>
      </c>
      <c r="B95" s="11">
        <v>25600</v>
      </c>
      <c r="C95" s="11">
        <v>28802.089999999989</v>
      </c>
      <c r="D95" s="34">
        <f t="shared" si="5"/>
        <v>1.1250816406249995</v>
      </c>
    </row>
    <row r="96" spans="1:4" ht="15.75" thickBot="1" x14ac:dyDescent="0.3">
      <c r="A96" s="12" t="s">
        <v>7</v>
      </c>
      <c r="B96" s="12">
        <v>196464.17333333334</v>
      </c>
      <c r="C96" s="12">
        <v>68661.449800000017</v>
      </c>
      <c r="D96" s="39">
        <f t="shared" si="5"/>
        <v>0.34948585604717219</v>
      </c>
    </row>
    <row r="97" spans="1:4" ht="15.75" thickBot="1" x14ac:dyDescent="0.3">
      <c r="A97" s="38" t="s">
        <v>6</v>
      </c>
      <c r="B97" s="40">
        <f>SUM(B87:B96)</f>
        <v>10350741.453333333</v>
      </c>
      <c r="C97" s="40">
        <f>SUM(C87:C96)</f>
        <v>9833936.3209000099</v>
      </c>
      <c r="D97" s="29">
        <f t="shared" si="5"/>
        <v>0.95007071379732977</v>
      </c>
    </row>
    <row r="99" spans="1:4" x14ac:dyDescent="0.25">
      <c r="A99" s="41" t="s">
        <v>33</v>
      </c>
      <c r="B99" s="41"/>
      <c r="C99" s="41"/>
      <c r="D99" s="41"/>
    </row>
    <row r="100" spans="1:4" x14ac:dyDescent="0.25">
      <c r="A100" s="41"/>
      <c r="B100" s="41"/>
      <c r="C100" s="41"/>
      <c r="D100" s="41"/>
    </row>
  </sheetData>
  <mergeCells count="15">
    <mergeCell ref="A68:D68"/>
    <mergeCell ref="A85:D85"/>
    <mergeCell ref="A99:D100"/>
    <mergeCell ref="B23:B24"/>
    <mergeCell ref="D23:D24"/>
    <mergeCell ref="A20:D20"/>
    <mergeCell ref="A13:D13"/>
    <mergeCell ref="A34:D34"/>
    <mergeCell ref="A52:D52"/>
    <mergeCell ref="A1:D1"/>
    <mergeCell ref="A2:D2"/>
    <mergeCell ref="A3:D3"/>
    <mergeCell ref="A4:D4"/>
    <mergeCell ref="A6:D6"/>
    <mergeCell ref="A8:D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Fidalgo Brunello</dc:creator>
  <cp:lastModifiedBy>FHSL</cp:lastModifiedBy>
  <dcterms:created xsi:type="dcterms:W3CDTF">2026-04-04T21:31:45Z</dcterms:created>
  <dcterms:modified xsi:type="dcterms:W3CDTF">2026-06-08T15:21:49Z</dcterms:modified>
</cp:coreProperties>
</file>