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8_{451CE59D-6C73-4056-846E-E5B2CEDF9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 HORAS" sheetId="12" r:id="rId1"/>
    <sheet name="TOTAIS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2" l="1"/>
  <c r="C15" i="12"/>
  <c r="C40" i="12" l="1"/>
  <c r="G42" i="12"/>
  <c r="G34" i="12"/>
  <c r="G27" i="12"/>
  <c r="G23" i="12"/>
  <c r="G15" i="12"/>
  <c r="G47" i="12" l="1"/>
  <c r="D28" i="12"/>
  <c r="C18" i="12" l="1"/>
  <c r="C21" i="12"/>
  <c r="D18" i="12" l="1"/>
  <c r="D21" i="12"/>
  <c r="D26" i="12"/>
  <c r="D27" i="12"/>
  <c r="D15" i="12"/>
  <c r="D8" i="12"/>
  <c r="C25" i="12"/>
  <c r="D25" i="12" s="1"/>
  <c r="C22" i="12"/>
  <c r="D22" i="12" s="1"/>
  <c r="C19" i="12"/>
  <c r="C17" i="12" s="1"/>
  <c r="D17" i="12" s="1"/>
  <c r="C8" i="12"/>
  <c r="C16" i="12" s="1"/>
  <c r="D16" i="12" s="1"/>
  <c r="D19" i="12" l="1"/>
  <c r="C20" i="12"/>
  <c r="D20" i="12" s="1"/>
  <c r="C14" i="12"/>
  <c r="D14" i="12" s="1"/>
  <c r="C9" i="12"/>
  <c r="D13" i="12" l="1"/>
  <c r="C7" i="12"/>
  <c r="D9" i="12"/>
  <c r="C13" i="12"/>
  <c r="D45" i="12" l="1"/>
  <c r="C45" i="12"/>
  <c r="B49" i="12"/>
  <c r="B46" i="12" s="1"/>
  <c r="B53" i="12" l="1"/>
  <c r="B33" i="12" l="1"/>
  <c r="D7" i="12" l="1"/>
  <c r="D29" i="12"/>
  <c r="D39" i="12" l="1"/>
  <c r="D36" i="12"/>
  <c r="D34" i="12"/>
  <c r="D35" i="12"/>
  <c r="D37" i="12"/>
  <c r="C34" i="12"/>
  <c r="C37" i="12"/>
  <c r="C38" i="12"/>
  <c r="C39" i="12"/>
  <c r="D38" i="12"/>
  <c r="C36" i="12"/>
  <c r="C35" i="12"/>
  <c r="C33" i="12" l="1"/>
  <c r="D33" i="12"/>
  <c r="D42" i="12" s="1"/>
  <c r="D43" i="12" l="1"/>
  <c r="D53" i="12" s="1"/>
  <c r="D54" i="12" s="1"/>
  <c r="D55" i="12" l="1"/>
  <c r="C6" i="19" s="1"/>
  <c r="E6" i="19" s="1"/>
  <c r="H6" i="19" s="1"/>
  <c r="D47" i="12"/>
  <c r="D48" i="12" s="1"/>
  <c r="D50" i="12"/>
  <c r="D52" i="12"/>
  <c r="D51" i="12"/>
  <c r="D49" i="12" l="1"/>
  <c r="D46" i="12" s="1"/>
  <c r="C29" i="12"/>
  <c r="C42" i="12" s="1"/>
  <c r="C47" i="12" l="1"/>
  <c r="C48" i="12" s="1"/>
  <c r="C43" i="12" l="1"/>
  <c r="C53" i="12" s="1"/>
  <c r="C51" i="12" l="1"/>
  <c r="C52" i="12"/>
  <c r="C50" i="12"/>
  <c r="C54" i="12"/>
  <c r="C55" i="12" l="1"/>
  <c r="D56" i="12" s="1"/>
  <c r="C56" i="12"/>
  <c r="C49" i="12"/>
  <c r="C46" i="12" s="1"/>
  <c r="C5" i="19" l="1"/>
  <c r="C7" i="19" s="1"/>
  <c r="E5" i="19"/>
  <c r="E7" i="19" s="1"/>
  <c r="H5" i="19" l="1"/>
  <c r="H7" i="19" s="1"/>
</calcChain>
</file>

<file path=xl/sharedStrings.xml><?xml version="1.0" encoding="utf-8"?>
<sst xmlns="http://schemas.openxmlformats.org/spreadsheetml/2006/main" count="101" uniqueCount="90">
  <si>
    <t>DIURNO</t>
  </si>
  <si>
    <t>NOTURNO</t>
  </si>
  <si>
    <t>Composição  da  Remuneração</t>
  </si>
  <si>
    <t xml:space="preserve">   Salário-base</t>
  </si>
  <si>
    <t xml:space="preserve">   Adicional  de  Periculosidade</t>
  </si>
  <si>
    <t xml:space="preserve">   Adicional  noturno</t>
  </si>
  <si>
    <t xml:space="preserve">   Vale-transporte</t>
  </si>
  <si>
    <t xml:space="preserve">       Custo  Mensal</t>
  </si>
  <si>
    <t xml:space="preserve">       Parcela  do Trabalhador</t>
  </si>
  <si>
    <t xml:space="preserve">   Vale-refeição</t>
  </si>
  <si>
    <t xml:space="preserve">   Cesta básica</t>
  </si>
  <si>
    <t xml:space="preserve">   Seguro  de  vida,  invalidez  e  funeral</t>
  </si>
  <si>
    <t xml:space="preserve">   Assistência  Médica  e  Familiar</t>
  </si>
  <si>
    <t xml:space="preserve">       Valor  da  assistência  médica  e  familiar</t>
  </si>
  <si>
    <t xml:space="preserve">Benefícios  Mensais  e  Diários  </t>
  </si>
  <si>
    <t xml:space="preserve">Insumos  Diversos  </t>
  </si>
  <si>
    <t>Encargos  Sociais  e  Trabalhistas</t>
  </si>
  <si>
    <t xml:space="preserve">Custos  Indiretos,  Lucro  e  Tributos  </t>
  </si>
  <si>
    <t xml:space="preserve">   Custos Indiretos</t>
  </si>
  <si>
    <t xml:space="preserve">   Lucro</t>
  </si>
  <si>
    <t xml:space="preserve">   Tributos</t>
  </si>
  <si>
    <t xml:space="preserve">       ISS</t>
  </si>
  <si>
    <t xml:space="preserve">       PIS</t>
  </si>
  <si>
    <t xml:space="preserve">       COFINS</t>
  </si>
  <si>
    <t xml:space="preserve">Total  do  Posto  </t>
  </si>
  <si>
    <t>ENCARGOS SOCIAIS E TRABALHISTAS</t>
  </si>
  <si>
    <t>JORNADA 12 x 36 HORAS</t>
  </si>
  <si>
    <t>GRUPO A - Encargos Sociais Básicos</t>
  </si>
  <si>
    <t>Previdencia Social</t>
  </si>
  <si>
    <t>SESI/SESC</t>
  </si>
  <si>
    <t>SENAI/SENAC</t>
  </si>
  <si>
    <t>INCRA</t>
  </si>
  <si>
    <t>SEBRAE</t>
  </si>
  <si>
    <t>Salario Educação</t>
  </si>
  <si>
    <t>Fundo de Garantia por Tempo de Serviço</t>
  </si>
  <si>
    <t>GRUPO B - Tempo Remunerado e não Trabalhado</t>
  </si>
  <si>
    <t>Férias</t>
  </si>
  <si>
    <t>Ausencia por Enfermidade ≤ 15 dias</t>
  </si>
  <si>
    <t>Ausencias Legais</t>
  </si>
  <si>
    <t>Licença Paternidade</t>
  </si>
  <si>
    <t>Acidente de Trabalho</t>
  </si>
  <si>
    <t>Aviso Prévio Trabalhado</t>
  </si>
  <si>
    <t>GRUPO C - Adicional de Férias e 13º Salário</t>
  </si>
  <si>
    <t>Adicional de Férias</t>
  </si>
  <si>
    <t>13º Salário</t>
  </si>
  <si>
    <t>GRUPO D - Obrigações Rescisórias</t>
  </si>
  <si>
    <t>Aviso Prévio Indenizado</t>
  </si>
  <si>
    <t>Incidência do FGTS sobre o Aviso Prévio Indenizado</t>
  </si>
  <si>
    <t>Inc. da Multa FGTS e da Contribuição Social sobre os Depósitos do FGTS</t>
  </si>
  <si>
    <t>Inc. da Multa FGTS e da Contribuição Social sobre o Aviso Prévio Indenizado</t>
  </si>
  <si>
    <t>Inc. da Multa FGTS e da Contribuição Social sobre o Aviso Prévio Trabalhado</t>
  </si>
  <si>
    <t>GRUPO E - Aprovisionamento de Casos Especiais</t>
  </si>
  <si>
    <t>Incidência do Grupo A sobre Afastamento por Licença Maternidade</t>
  </si>
  <si>
    <t>Incidência do FGTS sobre o Acidente de Trabalho &gt; 15 dias</t>
  </si>
  <si>
    <t>Percentual Referente ao Abono Pecuniário</t>
  </si>
  <si>
    <t>Percent. Referente ao Reflexo do Av. Prévio Indenizado sobre Férias e 13º Sal.</t>
  </si>
  <si>
    <t>Incidência do FGTS sobre o Reflexo do Av. Prévio Indenizado sobre 13º Sal.</t>
  </si>
  <si>
    <t>Percentual Referente aos Demitidos a 30 dias da Data-Base</t>
  </si>
  <si>
    <t>GRUPO F - Incidencias Cumulativas</t>
  </si>
  <si>
    <t>Grupo A x (Grupo B + Grupo C)</t>
  </si>
  <si>
    <t>Incidência do Grupo A sobre o Grupo B</t>
  </si>
  <si>
    <t>Incidência do Grupo A sobre o Grupo C</t>
  </si>
  <si>
    <t>TOTAL DOS ENCARGOS SOCIAIS</t>
  </si>
  <si>
    <t>Custo  Mensal</t>
  </si>
  <si>
    <t>Custo  Dia</t>
  </si>
  <si>
    <t xml:space="preserve">Total  do  Posto/dia  </t>
  </si>
  <si>
    <t xml:space="preserve">Posto12 Horas diárias-  diurno / noturno - 2ª feira a domingo </t>
  </si>
  <si>
    <t>Norma  Regul  nº 07 - Prog Controle Médico de Saude Ocupacional</t>
  </si>
  <si>
    <t xml:space="preserve">   Curso  de  Reciclagem </t>
  </si>
  <si>
    <t xml:space="preserve">   Auxilio  funeral *       (sal base*1,5*0,2%/12)</t>
  </si>
  <si>
    <r>
      <t xml:space="preserve">   </t>
    </r>
    <r>
      <rPr>
        <i/>
        <sz val="10"/>
        <rFont val="Arial"/>
        <family val="2"/>
      </rPr>
      <t>Encargos  previdenciários  e  FGTS</t>
    </r>
  </si>
  <si>
    <r>
      <t xml:space="preserve">   </t>
    </r>
    <r>
      <rPr>
        <i/>
        <sz val="10"/>
        <rFont val="Arial"/>
        <family val="2"/>
      </rPr>
      <t>13º Salário + Adicional férias</t>
    </r>
    <r>
      <rPr>
        <sz val="10"/>
        <rFont val="Arial"/>
        <family val="2"/>
      </rPr>
      <t xml:space="preserve"> + Inc Grupo A sobre Grupo C</t>
    </r>
  </si>
  <si>
    <r>
      <t xml:space="preserve">  </t>
    </r>
    <r>
      <rPr>
        <i/>
        <sz val="10"/>
        <rFont val="Arial"/>
        <family val="2"/>
      </rPr>
      <t xml:space="preserve"> Afastamento maternidade</t>
    </r>
    <r>
      <rPr>
        <sz val="10"/>
        <rFont val="Arial"/>
        <family val="2"/>
      </rPr>
      <t xml:space="preserve"> =  </t>
    </r>
    <r>
      <rPr>
        <sz val="9"/>
        <rFont val="Arial"/>
        <family val="2"/>
      </rPr>
      <t>Remuneração x  Inc Grupo A s/ afastam Lic Maternidade</t>
    </r>
  </si>
  <si>
    <r>
      <t xml:space="preserve">   </t>
    </r>
    <r>
      <rPr>
        <i/>
        <sz val="10"/>
        <rFont val="Arial"/>
        <family val="2"/>
      </rPr>
      <t>Custo reposição prof ausente  =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>Remuneração x (GrupoB+Inc Grupo A s/ Grupo B)</t>
    </r>
  </si>
  <si>
    <r>
      <t xml:space="preserve">   </t>
    </r>
    <r>
      <rPr>
        <i/>
        <sz val="10"/>
        <rFont val="Arial"/>
        <family val="2"/>
      </rPr>
      <t>Custo  de  rescisão</t>
    </r>
    <r>
      <rPr>
        <sz val="10"/>
        <rFont val="Arial"/>
        <family val="2"/>
      </rPr>
      <t xml:space="preserve">  =   </t>
    </r>
    <r>
      <rPr>
        <sz val="9"/>
        <rFont val="Arial"/>
        <family val="2"/>
      </rPr>
      <t>Grupo D  Obrigações Rescisórias</t>
    </r>
  </si>
  <si>
    <r>
      <t xml:space="preserve">   </t>
    </r>
    <r>
      <rPr>
        <i/>
        <sz val="10"/>
        <rFont val="Arial"/>
        <family val="2"/>
      </rPr>
      <t>Outros</t>
    </r>
    <r>
      <rPr>
        <sz val="10"/>
        <rFont val="Arial"/>
        <family val="2"/>
      </rPr>
      <t xml:space="preserve"> =  Remuneração x (</t>
    </r>
    <r>
      <rPr>
        <sz val="9"/>
        <rFont val="Arial"/>
        <family val="2"/>
      </rPr>
      <t>Grupo E - Inc Grupo A sobre Lic Maternidade)</t>
    </r>
  </si>
  <si>
    <t xml:space="preserve">   Equipamentos  e  Complementos</t>
  </si>
  <si>
    <t xml:space="preserve">   Uniforme  </t>
  </si>
  <si>
    <t>Seguro Contra Acidente de Trabalho</t>
  </si>
  <si>
    <t xml:space="preserve"> </t>
  </si>
  <si>
    <t xml:space="preserve">NOTAS FISCAIS CUSTOS UNIFORMES </t>
  </si>
  <si>
    <t>Total  do  Posto/Mês</t>
  </si>
  <si>
    <t>op.simples nac.</t>
  </si>
  <si>
    <t>PERIODO</t>
  </si>
  <si>
    <t>VALOR MENSAL POR UNIDADE</t>
  </si>
  <si>
    <t>VALOR TOTAL DOS POSTOS POR MÊS</t>
  </si>
  <si>
    <t>VALOR GLOBAL ANUAL</t>
  </si>
  <si>
    <t>TOTAL</t>
  </si>
  <si>
    <t>Cobertura  do  Intervalo  de  Repouso, Alimentação  e Faltas</t>
  </si>
  <si>
    <t xml:space="preserve">Funcionário Extra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</si>
</sst>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\-#,##0.00\ "/>
    <numFmt numFmtId="167" formatCode="0.0000%"/>
    <numFmt numFmtId="168" formatCode="0.00000%"/>
    <numFmt numFmtId="169" formatCode="0.000%"/>
    <numFmt numFmtId="170" formatCode="_-&quot;R$&quot;\ * #,##0.0000_-;\-&quot;R$&quot;\ * #,##0.00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1" applyFont="1"/>
    <xf numFmtId="43" fontId="3" fillId="0" borderId="0" xfId="0" applyNumberFormat="1" applyFont="1"/>
    <xf numFmtId="0" fontId="6" fillId="2" borderId="0" xfId="0" applyFont="1" applyFill="1" applyBorder="1"/>
    <xf numFmtId="0" fontId="3" fillId="2" borderId="0" xfId="0" applyFont="1" applyFill="1" applyBorder="1"/>
    <xf numFmtId="164" fontId="6" fillId="2" borderId="0" xfId="1" applyFont="1" applyFill="1" applyBorder="1"/>
    <xf numFmtId="43" fontId="6" fillId="2" borderId="0" xfId="0" applyNumberFormat="1" applyFont="1" applyFill="1" applyBorder="1"/>
    <xf numFmtId="0" fontId="3" fillId="0" borderId="0" xfId="0" applyFont="1" applyBorder="1"/>
    <xf numFmtId="0" fontId="6" fillId="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66" fontId="3" fillId="2" borderId="0" xfId="14" applyNumberFormat="1" applyFont="1" applyFill="1" applyBorder="1" applyAlignment="1">
      <alignment horizontal="center" vertical="center" wrapText="1"/>
    </xf>
    <xf numFmtId="166" fontId="6" fillId="2" borderId="0" xfId="14" applyNumberFormat="1" applyFont="1" applyFill="1" applyBorder="1" applyAlignment="1">
      <alignment horizontal="center" vertical="center" wrapText="1"/>
    </xf>
    <xf numFmtId="0" fontId="3" fillId="0" borderId="14" xfId="0" applyFont="1" applyBorder="1"/>
    <xf numFmtId="167" fontId="7" fillId="0" borderId="15" xfId="13" applyNumberFormat="1" applyFont="1" applyBorder="1" applyAlignment="1">
      <alignment horizontal="center"/>
    </xf>
    <xf numFmtId="0" fontId="3" fillId="0" borderId="16" xfId="0" applyFont="1" applyBorder="1"/>
    <xf numFmtId="167" fontId="7" fillId="0" borderId="17" xfId="13" applyNumberFormat="1" applyFont="1" applyBorder="1" applyAlignment="1">
      <alignment horizontal="center"/>
    </xf>
    <xf numFmtId="0" fontId="3" fillId="0" borderId="18" xfId="0" applyFont="1" applyBorder="1"/>
    <xf numFmtId="167" fontId="7" fillId="0" borderId="19" xfId="13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0" xfId="0" applyFont="1" applyBorder="1"/>
    <xf numFmtId="167" fontId="7" fillId="0" borderId="21" xfId="13" applyNumberFormat="1" applyFont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7" fillId="0" borderId="20" xfId="0" applyFont="1" applyBorder="1"/>
    <xf numFmtId="167" fontId="3" fillId="0" borderId="0" xfId="0" applyNumberFormat="1" applyFont="1"/>
    <xf numFmtId="0" fontId="3" fillId="0" borderId="16" xfId="0" applyFont="1" applyFill="1" applyBorder="1" applyAlignment="1"/>
    <xf numFmtId="0" fontId="3" fillId="0" borderId="18" xfId="0" applyFont="1" applyFill="1" applyBorder="1" applyAlignment="1"/>
    <xf numFmtId="0" fontId="7" fillId="0" borderId="0" xfId="0" applyFont="1"/>
    <xf numFmtId="164" fontId="3" fillId="3" borderId="0" xfId="0" applyNumberFormat="1" applyFont="1" applyFill="1" applyBorder="1" applyAlignment="1">
      <alignment horizontal="center" vertical="center" wrapText="1"/>
    </xf>
    <xf numFmtId="167" fontId="7" fillId="2" borderId="15" xfId="13" applyNumberFormat="1" applyFont="1" applyFill="1" applyBorder="1" applyAlignment="1">
      <alignment horizontal="center"/>
    </xf>
    <xf numFmtId="167" fontId="7" fillId="2" borderId="17" xfId="13" applyNumberFormat="1" applyFont="1" applyFill="1" applyBorder="1" applyAlignment="1">
      <alignment horizontal="center"/>
    </xf>
    <xf numFmtId="167" fontId="7" fillId="2" borderId="19" xfId="13" applyNumberFormat="1" applyFont="1" applyFill="1" applyBorder="1" applyAlignment="1">
      <alignment horizontal="center"/>
    </xf>
    <xf numFmtId="10" fontId="0" fillId="0" borderId="0" xfId="13" applyNumberFormat="1" applyFont="1"/>
    <xf numFmtId="164" fontId="12" fillId="0" borderId="0" xfId="1" applyFont="1"/>
    <xf numFmtId="0" fontId="3" fillId="0" borderId="1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2" xfId="1" applyFont="1" applyFill="1" applyBorder="1" applyAlignment="1">
      <alignment vertical="center"/>
    </xf>
    <xf numFmtId="0" fontId="3" fillId="0" borderId="5" xfId="0" applyFont="1" applyFill="1" applyBorder="1"/>
    <xf numFmtId="164" fontId="3" fillId="0" borderId="2" xfId="1" applyFont="1" applyFill="1" applyBorder="1"/>
    <xf numFmtId="164" fontId="3" fillId="0" borderId="2" xfId="0" applyNumberFormat="1" applyFont="1" applyFill="1" applyBorder="1"/>
    <xf numFmtId="0" fontId="3" fillId="0" borderId="8" xfId="0" applyFont="1" applyFill="1" applyBorder="1"/>
    <xf numFmtId="0" fontId="3" fillId="0" borderId="7" xfId="0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6" xfId="0" applyFont="1" applyFill="1" applyBorder="1"/>
    <xf numFmtId="0" fontId="3" fillId="0" borderId="9" xfId="0" applyFont="1" applyFill="1" applyBorder="1"/>
    <xf numFmtId="9" fontId="7" fillId="0" borderId="1" xfId="13" applyFont="1" applyFill="1" applyBorder="1"/>
    <xf numFmtId="164" fontId="3" fillId="0" borderId="4" xfId="0" applyNumberFormat="1" applyFont="1" applyFill="1" applyBorder="1"/>
    <xf numFmtId="167" fontId="7" fillId="0" borderId="0" xfId="13" applyNumberFormat="1" applyFont="1" applyFill="1" applyBorder="1"/>
    <xf numFmtId="9" fontId="3" fillId="0" borderId="1" xfId="13" applyFont="1" applyFill="1" applyBorder="1"/>
    <xf numFmtId="9" fontId="3" fillId="0" borderId="0" xfId="13" applyFont="1" applyFill="1" applyBorder="1"/>
    <xf numFmtId="169" fontId="3" fillId="0" borderId="1" xfId="13" applyNumberFormat="1" applyFont="1" applyFill="1" applyBorder="1"/>
    <xf numFmtId="10" fontId="3" fillId="0" borderId="1" xfId="0" applyNumberFormat="1" applyFont="1" applyFill="1" applyBorder="1"/>
    <xf numFmtId="10" fontId="3" fillId="0" borderId="1" xfId="13" applyNumberFormat="1" applyFont="1" applyFill="1" applyBorder="1"/>
    <xf numFmtId="0" fontId="6" fillId="4" borderId="5" xfId="0" applyFont="1" applyFill="1" applyBorder="1"/>
    <xf numFmtId="0" fontId="3" fillId="4" borderId="1" xfId="0" applyFont="1" applyFill="1" applyBorder="1"/>
    <xf numFmtId="164" fontId="6" fillId="4" borderId="2" xfId="1" applyFont="1" applyFill="1" applyBorder="1"/>
    <xf numFmtId="43" fontId="6" fillId="4" borderId="3" xfId="0" applyNumberFormat="1" applyFont="1" applyFill="1" applyBorder="1"/>
    <xf numFmtId="43" fontId="6" fillId="4" borderId="2" xfId="0" applyNumberFormat="1" applyFont="1" applyFill="1" applyBorder="1"/>
    <xf numFmtId="167" fontId="3" fillId="4" borderId="8" xfId="0" applyNumberFormat="1" applyFont="1" applyFill="1" applyBorder="1"/>
    <xf numFmtId="164" fontId="6" fillId="4" borderId="3" xfId="1" applyFont="1" applyFill="1" applyBorder="1"/>
    <xf numFmtId="167" fontId="7" fillId="4" borderId="7" xfId="0" applyNumberFormat="1" applyFont="1" applyFill="1" applyBorder="1"/>
    <xf numFmtId="0" fontId="3" fillId="4" borderId="8" xfId="0" applyFont="1" applyFill="1" applyBorder="1"/>
    <xf numFmtId="0" fontId="6" fillId="4" borderId="12" xfId="0" applyFont="1" applyFill="1" applyBorder="1" applyAlignment="1"/>
    <xf numFmtId="167" fontId="11" fillId="4" borderId="13" xfId="0" applyNumberFormat="1" applyFont="1" applyFill="1" applyBorder="1" applyAlignment="1">
      <alignment horizontal="center"/>
    </xf>
    <xf numFmtId="0" fontId="6" fillId="4" borderId="22" xfId="0" applyFont="1" applyFill="1" applyBorder="1" applyAlignment="1"/>
    <xf numFmtId="167" fontId="11" fillId="4" borderId="23" xfId="0" applyNumberFormat="1" applyFont="1" applyFill="1" applyBorder="1" applyAlignment="1">
      <alignment horizontal="center"/>
    </xf>
    <xf numFmtId="167" fontId="11" fillId="4" borderId="24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168" fontId="7" fillId="2" borderId="19" xfId="13" applyNumberFormat="1" applyFont="1" applyFill="1" applyBorder="1" applyAlignment="1">
      <alignment horizontal="center"/>
    </xf>
    <xf numFmtId="0" fontId="3" fillId="2" borderId="14" xfId="0" applyFont="1" applyFill="1" applyBorder="1"/>
    <xf numFmtId="44" fontId="0" fillId="0" borderId="0" xfId="14" applyFont="1"/>
    <xf numFmtId="44" fontId="0" fillId="0" borderId="0" xfId="0" applyNumberFormat="1"/>
    <xf numFmtId="170" fontId="0" fillId="0" borderId="0" xfId="14" applyNumberFormat="1" applyFont="1"/>
    <xf numFmtId="170" fontId="0" fillId="0" borderId="0" xfId="0" applyNumberFormat="1"/>
    <xf numFmtId="0" fontId="6" fillId="4" borderId="10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4" fillId="0" borderId="2" xfId="0" applyFont="1" applyBorder="1"/>
    <xf numFmtId="0" fontId="13" fillId="0" borderId="1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170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horizontal="center"/>
    </xf>
    <xf numFmtId="170" fontId="0" fillId="0" borderId="2" xfId="14" applyNumberFormat="1" applyFont="1" applyBorder="1" applyAlignment="1">
      <alignment horizontal="center"/>
    </xf>
  </cellXfs>
  <cellStyles count="15">
    <cellStyle name="Excel Built-in Normal" xfId="2" xr:uid="{00000000-0005-0000-0000-000000000000}"/>
    <cellStyle name="Hyperlink 2" xfId="3" xr:uid="{00000000-0005-0000-0000-000001000000}"/>
    <cellStyle name="Moeda" xfId="14" builtinId="4"/>
    <cellStyle name="Moeda 2" xfId="4" xr:uid="{00000000-0005-0000-0000-000003000000}"/>
    <cellStyle name="Moeda 2 2" xfId="5" xr:uid="{00000000-0005-0000-0000-000004000000}"/>
    <cellStyle name="Mo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Porcentagem" xfId="13" builtinId="5"/>
    <cellStyle name="Porcentagem 2" xfId="9" xr:uid="{00000000-0005-0000-0000-00000A000000}"/>
    <cellStyle name="Porcentagem 2 2" xfId="10" xr:uid="{00000000-0005-0000-0000-00000B000000}"/>
    <cellStyle name="Porcentagem 3" xfId="11" xr:uid="{00000000-0005-0000-0000-00000C000000}"/>
    <cellStyle name="Separador de milhares 2" xfId="12" xr:uid="{00000000-0005-0000-0000-00000E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3"/>
  <sheetViews>
    <sheetView tabSelected="1" showWhiteSpace="0" topLeftCell="A7" zoomScale="90" zoomScaleNormal="90" workbookViewId="0">
      <selection activeCell="M19" sqref="M19"/>
    </sheetView>
  </sheetViews>
  <sheetFormatPr defaultRowHeight="15" x14ac:dyDescent="0.25"/>
  <cols>
    <col min="1" max="1" width="50.7109375" customWidth="1"/>
    <col min="2" max="2" width="10.85546875" style="1" customWidth="1"/>
    <col min="3" max="3" width="14" bestFit="1" customWidth="1"/>
    <col min="4" max="4" width="13.7109375" bestFit="1" customWidth="1"/>
    <col min="5" max="5" width="10" bestFit="1" customWidth="1"/>
    <col min="6" max="6" width="59.5703125" customWidth="1"/>
    <col min="7" max="7" width="13.7109375" customWidth="1"/>
  </cols>
  <sheetData>
    <row r="1" spans="1:7" s="2" customFormat="1" ht="45" customHeight="1" x14ac:dyDescent="0.25">
      <c r="A1" s="95"/>
      <c r="B1" s="95"/>
      <c r="C1" s="95"/>
      <c r="D1" s="95"/>
      <c r="E1" s="95"/>
      <c r="F1" s="3"/>
      <c r="G1" s="3"/>
    </row>
    <row r="2" spans="1:7" x14ac:dyDescent="0.25">
      <c r="A2" s="95"/>
      <c r="B2" s="95"/>
      <c r="C2" s="95"/>
      <c r="D2" s="95"/>
      <c r="E2" s="95"/>
      <c r="F2" s="3"/>
      <c r="G2" s="3"/>
    </row>
    <row r="3" spans="1:7" s="1" customFormat="1" ht="15.75" thickBot="1" x14ac:dyDescent="0.3">
      <c r="A3" s="95"/>
      <c r="B3" s="95"/>
      <c r="C3" s="95"/>
      <c r="D3" s="95"/>
      <c r="E3" s="95"/>
      <c r="F3" s="3"/>
      <c r="G3" s="3"/>
    </row>
    <row r="4" spans="1:7" ht="15.75" thickBot="1" x14ac:dyDescent="0.3">
      <c r="A4" s="3"/>
      <c r="B4" s="3"/>
      <c r="C4" s="3"/>
      <c r="D4" s="3">
        <v>30.44</v>
      </c>
      <c r="E4" s="6"/>
      <c r="F4" s="91" t="s">
        <v>25</v>
      </c>
      <c r="G4" s="92"/>
    </row>
    <row r="5" spans="1:7" ht="19.5" customHeight="1" thickBot="1" x14ac:dyDescent="0.3">
      <c r="A5" s="4" t="s">
        <v>66</v>
      </c>
      <c r="B5" s="4"/>
      <c r="C5" s="4">
        <v>2</v>
      </c>
      <c r="D5" s="5">
        <v>1666.57</v>
      </c>
      <c r="E5" s="4"/>
      <c r="F5" s="93" t="s">
        <v>26</v>
      </c>
      <c r="G5" s="94"/>
    </row>
    <row r="6" spans="1:7" ht="15.75" thickBot="1" x14ac:dyDescent="0.3">
      <c r="A6" s="4"/>
      <c r="B6" s="4"/>
      <c r="C6" s="4" t="s">
        <v>0</v>
      </c>
      <c r="D6" s="5" t="s">
        <v>1</v>
      </c>
      <c r="E6" s="4"/>
      <c r="F6" s="69" t="s">
        <v>27</v>
      </c>
      <c r="G6" s="70">
        <v>0.31</v>
      </c>
    </row>
    <row r="7" spans="1:7" x14ac:dyDescent="0.25">
      <c r="A7" s="60" t="s">
        <v>2</v>
      </c>
      <c r="B7" s="61"/>
      <c r="C7" s="62">
        <f>C8+C9</f>
        <v>4333.08</v>
      </c>
      <c r="D7" s="63">
        <f>D8+D9+D10+D11+D12</f>
        <v>4744.32</v>
      </c>
      <c r="E7" s="4"/>
      <c r="F7" s="17" t="s">
        <v>28</v>
      </c>
      <c r="G7" s="18">
        <v>0.2</v>
      </c>
    </row>
    <row r="8" spans="1:7" x14ac:dyDescent="0.25">
      <c r="A8" s="40" t="s">
        <v>3</v>
      </c>
      <c r="B8" s="41"/>
      <c r="C8" s="42">
        <f>C5*D5</f>
        <v>3333.14</v>
      </c>
      <c r="D8" s="42">
        <f>D5*C5</f>
        <v>3333.14</v>
      </c>
      <c r="E8" s="4"/>
      <c r="F8" s="19" t="s">
        <v>29</v>
      </c>
      <c r="G8" s="20" t="s">
        <v>82</v>
      </c>
    </row>
    <row r="9" spans="1:7" x14ac:dyDescent="0.25">
      <c r="A9" s="43" t="s">
        <v>4</v>
      </c>
      <c r="B9" s="39"/>
      <c r="C9" s="44">
        <f>ROUND(C8*30%,2)</f>
        <v>999.94</v>
      </c>
      <c r="D9" s="45">
        <f>C9</f>
        <v>999.94</v>
      </c>
      <c r="E9" s="6"/>
      <c r="F9" s="19" t="s">
        <v>30</v>
      </c>
      <c r="G9" s="20" t="s">
        <v>82</v>
      </c>
    </row>
    <row r="10" spans="1:7" x14ac:dyDescent="0.25">
      <c r="A10" s="43" t="s">
        <v>5</v>
      </c>
      <c r="B10" s="46"/>
      <c r="C10" s="44"/>
      <c r="D10" s="44">
        <v>411.24</v>
      </c>
      <c r="E10" s="4"/>
      <c r="F10" s="19" t="s">
        <v>31</v>
      </c>
      <c r="G10" s="20" t="s">
        <v>82</v>
      </c>
    </row>
    <row r="11" spans="1:7" ht="15" customHeight="1" x14ac:dyDescent="0.25">
      <c r="A11" s="43"/>
      <c r="B11" s="39"/>
      <c r="C11" s="44"/>
      <c r="D11" s="44"/>
      <c r="E11" s="4"/>
      <c r="F11" s="19" t="s">
        <v>32</v>
      </c>
      <c r="G11" s="20" t="s">
        <v>82</v>
      </c>
    </row>
    <row r="12" spans="1:7" x14ac:dyDescent="0.25">
      <c r="A12" s="43"/>
      <c r="B12" s="47"/>
      <c r="C12" s="44"/>
      <c r="D12" s="44"/>
      <c r="E12" s="4"/>
      <c r="F12" s="19" t="s">
        <v>33</v>
      </c>
      <c r="G12" s="20" t="s">
        <v>82</v>
      </c>
    </row>
    <row r="13" spans="1:7" x14ac:dyDescent="0.25">
      <c r="A13" s="60" t="s">
        <v>14</v>
      </c>
      <c r="B13" s="61"/>
      <c r="C13" s="62">
        <f>C14+C17+C20+C23+C24+C25+C28</f>
        <v>1136.78</v>
      </c>
      <c r="D13" s="62">
        <f>D14+D17+D20+D23+D24+D25+D28</f>
        <v>1138.3799999999999</v>
      </c>
      <c r="E13" s="4"/>
      <c r="F13" s="19" t="s">
        <v>78</v>
      </c>
      <c r="G13" s="20">
        <v>0.03</v>
      </c>
    </row>
    <row r="14" spans="1:7" ht="15.75" thickBot="1" x14ac:dyDescent="0.3">
      <c r="A14" s="43" t="s">
        <v>6</v>
      </c>
      <c r="B14" s="39"/>
      <c r="C14" s="44">
        <f>C15+C16</f>
        <v>73.970000000000027</v>
      </c>
      <c r="D14" s="44">
        <f>C14</f>
        <v>73.970000000000027</v>
      </c>
      <c r="E14" s="4"/>
      <c r="F14" s="21" t="s">
        <v>34</v>
      </c>
      <c r="G14" s="22">
        <v>0.08</v>
      </c>
    </row>
    <row r="15" spans="1:7" ht="15.75" thickBot="1" x14ac:dyDescent="0.3">
      <c r="A15" s="43" t="s">
        <v>7</v>
      </c>
      <c r="B15" s="39">
        <v>30.44</v>
      </c>
      <c r="C15" s="44">
        <f>B15*4.5*C5</f>
        <v>273.96000000000004</v>
      </c>
      <c r="D15" s="44">
        <f>C15</f>
        <v>273.96000000000004</v>
      </c>
      <c r="E15" s="4"/>
      <c r="F15" s="69" t="s">
        <v>35</v>
      </c>
      <c r="G15" s="70">
        <f>(G16+G17+G18+G19+G20+G21)</f>
        <v>0.11650199999999999</v>
      </c>
    </row>
    <row r="16" spans="1:7" x14ac:dyDescent="0.25">
      <c r="A16" s="43" t="s">
        <v>8</v>
      </c>
      <c r="B16" s="39"/>
      <c r="C16" s="44">
        <f>ROUND(-C8*6%,2)</f>
        <v>-199.99</v>
      </c>
      <c r="D16" s="44">
        <f t="shared" ref="D16:D28" si="0">C16</f>
        <v>-199.99</v>
      </c>
      <c r="E16" s="4"/>
      <c r="F16" s="17" t="s">
        <v>36</v>
      </c>
      <c r="G16" s="34">
        <v>9.0995000000000006E-2</v>
      </c>
    </row>
    <row r="17" spans="1:29" x14ac:dyDescent="0.25">
      <c r="A17" s="43" t="s">
        <v>9</v>
      </c>
      <c r="B17" s="48"/>
      <c r="C17" s="44">
        <f>C18+C19</f>
        <v>723.86</v>
      </c>
      <c r="D17" s="44">
        <f t="shared" si="0"/>
        <v>723.86</v>
      </c>
      <c r="E17" s="4"/>
      <c r="F17" s="74" t="s">
        <v>37</v>
      </c>
      <c r="G17" s="35">
        <v>1.5325999999999999E-2</v>
      </c>
      <c r="H17" s="37"/>
    </row>
    <row r="18" spans="1:29" x14ac:dyDescent="0.25">
      <c r="A18" s="43" t="s">
        <v>7</v>
      </c>
      <c r="B18" s="48"/>
      <c r="C18" s="44">
        <f>B15*29</f>
        <v>882.76</v>
      </c>
      <c r="D18" s="44">
        <f t="shared" si="0"/>
        <v>882.76</v>
      </c>
      <c r="E18" s="4"/>
      <c r="F18" s="75" t="s">
        <v>38</v>
      </c>
      <c r="G18" s="35">
        <v>9.0729999999999995E-3</v>
      </c>
      <c r="H18" s="37"/>
    </row>
    <row r="19" spans="1:29" x14ac:dyDescent="0.25">
      <c r="A19" s="43" t="s">
        <v>8</v>
      </c>
      <c r="B19" s="49">
        <v>0.18</v>
      </c>
      <c r="C19" s="44">
        <f>ROUND(-C18*B19,2)</f>
        <v>-158.9</v>
      </c>
      <c r="D19" s="44">
        <f t="shared" si="0"/>
        <v>-158.9</v>
      </c>
      <c r="E19" s="4"/>
      <c r="F19" s="75" t="s">
        <v>39</v>
      </c>
      <c r="G19" s="35">
        <v>7.3399999999999995E-4</v>
      </c>
    </row>
    <row r="20" spans="1:29" x14ac:dyDescent="0.25">
      <c r="A20" s="43" t="s">
        <v>10</v>
      </c>
      <c r="B20" s="48"/>
      <c r="C20" s="44">
        <f>C21+C22</f>
        <v>290.93</v>
      </c>
      <c r="D20" s="44">
        <f t="shared" si="0"/>
        <v>290.93</v>
      </c>
      <c r="E20" s="4"/>
      <c r="F20" s="75" t="s">
        <v>40</v>
      </c>
      <c r="G20" s="35">
        <v>2.9999999999999997E-4</v>
      </c>
    </row>
    <row r="21" spans="1:29" ht="15.75" thickBot="1" x14ac:dyDescent="0.3">
      <c r="A21" s="43" t="s">
        <v>7</v>
      </c>
      <c r="B21" s="48"/>
      <c r="C21" s="44">
        <f>153.12*C5</f>
        <v>306.24</v>
      </c>
      <c r="D21" s="44">
        <f t="shared" si="0"/>
        <v>306.24</v>
      </c>
      <c r="E21" s="4"/>
      <c r="F21" s="76" t="s">
        <v>41</v>
      </c>
      <c r="G21" s="77">
        <v>7.3999999999999996E-5</v>
      </c>
    </row>
    <row r="22" spans="1:29" ht="15.75" thickBot="1" x14ac:dyDescent="0.3">
      <c r="A22" s="43" t="s">
        <v>8</v>
      </c>
      <c r="B22" s="49">
        <v>0.05</v>
      </c>
      <c r="C22" s="44">
        <f>ROUND(-C21*B22,2)</f>
        <v>-15.31</v>
      </c>
      <c r="D22" s="44">
        <f t="shared" si="0"/>
        <v>-15.31</v>
      </c>
      <c r="E22" s="4" t="s">
        <v>79</v>
      </c>
      <c r="F22" s="4"/>
      <c r="G22" s="23"/>
    </row>
    <row r="23" spans="1:29" ht="15.75" thickBot="1" x14ac:dyDescent="0.3">
      <c r="A23" s="43" t="s">
        <v>69</v>
      </c>
      <c r="B23" s="48"/>
      <c r="C23" s="44">
        <v>0.7</v>
      </c>
      <c r="D23" s="44">
        <v>0.82</v>
      </c>
      <c r="E23" s="4"/>
      <c r="F23" s="69" t="s">
        <v>42</v>
      </c>
      <c r="G23" s="70">
        <f>G24+G25</f>
        <v>0.12363499999999999</v>
      </c>
    </row>
    <row r="24" spans="1:29" ht="15.75" customHeight="1" x14ac:dyDescent="0.25">
      <c r="A24" s="43" t="s">
        <v>11</v>
      </c>
      <c r="B24" s="48"/>
      <c r="C24" s="44">
        <v>9.3000000000000007</v>
      </c>
      <c r="D24" s="44">
        <v>10.78</v>
      </c>
      <c r="E24" s="4"/>
      <c r="F24" s="24" t="s">
        <v>43</v>
      </c>
      <c r="G24" s="25">
        <v>3.0332000000000001E-2</v>
      </c>
    </row>
    <row r="25" spans="1:29" ht="15.75" thickBot="1" x14ac:dyDescent="0.3">
      <c r="A25" s="43" t="s">
        <v>12</v>
      </c>
      <c r="B25" s="48"/>
      <c r="C25" s="44">
        <f>C26+C27</f>
        <v>37.21999999999997</v>
      </c>
      <c r="D25" s="44">
        <f t="shared" si="0"/>
        <v>37.21999999999997</v>
      </c>
      <c r="E25" s="4"/>
      <c r="F25" s="21" t="s">
        <v>44</v>
      </c>
      <c r="G25" s="22">
        <v>9.3302999999999997E-2</v>
      </c>
    </row>
    <row r="26" spans="1:29" ht="15.75" thickBot="1" x14ac:dyDescent="0.3">
      <c r="A26" s="43" t="s">
        <v>13</v>
      </c>
      <c r="B26" s="39"/>
      <c r="C26" s="44">
        <v>260.89999999999998</v>
      </c>
      <c r="D26" s="44">
        <f t="shared" si="0"/>
        <v>260.89999999999998</v>
      </c>
      <c r="E26" s="4"/>
      <c r="F26" s="4"/>
      <c r="G26" s="23"/>
    </row>
    <row r="27" spans="1:29" ht="15.75" thickBot="1" x14ac:dyDescent="0.3">
      <c r="A27" s="43" t="s">
        <v>8</v>
      </c>
      <c r="B27" s="39"/>
      <c r="C27" s="44">
        <v>-223.68</v>
      </c>
      <c r="D27" s="44">
        <f t="shared" si="0"/>
        <v>-223.68</v>
      </c>
      <c r="E27" s="4"/>
      <c r="F27" s="69" t="s">
        <v>45</v>
      </c>
      <c r="G27" s="70">
        <f>G28+G29+G30+G31+G32</f>
        <v>4.8211000000000004E-2</v>
      </c>
    </row>
    <row r="28" spans="1:29" x14ac:dyDescent="0.25">
      <c r="A28" s="43" t="s">
        <v>67</v>
      </c>
      <c r="B28" s="39"/>
      <c r="C28" s="44">
        <v>0.8</v>
      </c>
      <c r="D28" s="44">
        <f t="shared" si="0"/>
        <v>0.8</v>
      </c>
      <c r="E28" s="6"/>
      <c r="F28" s="78" t="s">
        <v>46</v>
      </c>
      <c r="G28" s="34">
        <v>3.7123999999999997E-2</v>
      </c>
    </row>
    <row r="29" spans="1:29" ht="15.75" thickBot="1" x14ac:dyDescent="0.3">
      <c r="A29" s="60" t="s">
        <v>15</v>
      </c>
      <c r="B29" s="61"/>
      <c r="C29" s="62">
        <f>C30+C31+C32</f>
        <v>260.8</v>
      </c>
      <c r="D29" s="63">
        <f>D30+D31+D32</f>
        <v>265.8</v>
      </c>
      <c r="E29" s="4"/>
      <c r="F29" s="19" t="s">
        <v>47</v>
      </c>
      <c r="G29" s="35">
        <v>2.97E-3</v>
      </c>
    </row>
    <row r="30" spans="1:29" ht="15.75" thickBot="1" x14ac:dyDescent="0.3">
      <c r="A30" s="43" t="s">
        <v>77</v>
      </c>
      <c r="B30" s="39"/>
      <c r="C30" s="44">
        <v>155</v>
      </c>
      <c r="D30" s="44">
        <v>155</v>
      </c>
      <c r="E30" s="4"/>
      <c r="F30" s="26" t="s">
        <v>48</v>
      </c>
      <c r="G30" s="35">
        <v>6.8279999999999999E-3</v>
      </c>
      <c r="R30" s="87" t="s">
        <v>80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</row>
    <row r="31" spans="1:29" x14ac:dyDescent="0.25">
      <c r="A31" s="43" t="s">
        <v>76</v>
      </c>
      <c r="B31" s="39"/>
      <c r="C31" s="44">
        <v>85</v>
      </c>
      <c r="D31" s="44">
        <v>90</v>
      </c>
      <c r="E31" s="4"/>
      <c r="F31" s="26" t="s">
        <v>49</v>
      </c>
      <c r="G31" s="35">
        <v>1.2869999999999999E-3</v>
      </c>
    </row>
    <row r="32" spans="1:29" ht="15.75" thickBot="1" x14ac:dyDescent="0.3">
      <c r="A32" s="50" t="s">
        <v>68</v>
      </c>
      <c r="B32" s="47"/>
      <c r="C32" s="44">
        <v>20.8</v>
      </c>
      <c r="D32" s="44">
        <v>20.8</v>
      </c>
      <c r="E32" s="4"/>
      <c r="F32" s="27" t="s">
        <v>50</v>
      </c>
      <c r="G32" s="36">
        <v>1.9999999999999999E-6</v>
      </c>
    </row>
    <row r="33" spans="1:7" ht="20.25" customHeight="1" thickBot="1" x14ac:dyDescent="0.3">
      <c r="A33" s="60" t="s">
        <v>16</v>
      </c>
      <c r="B33" s="67">
        <f>G47</f>
        <v>0.69688400000000006</v>
      </c>
      <c r="C33" s="62">
        <f>SUM(C34:C39)</f>
        <v>3019.6672865600003</v>
      </c>
      <c r="D33" s="63">
        <f>SUM(D34:D39)</f>
        <v>3306.2155302400001</v>
      </c>
      <c r="E33" s="4"/>
      <c r="F33" s="4"/>
      <c r="G33" s="23"/>
    </row>
    <row r="34" spans="1:7" ht="15.75" thickBot="1" x14ac:dyDescent="0.3">
      <c r="A34" s="51" t="s">
        <v>70</v>
      </c>
      <c r="B34" s="52"/>
      <c r="C34" s="44">
        <f>C7*G6</f>
        <v>1343.2547999999999</v>
      </c>
      <c r="D34" s="53">
        <f>D7*G6</f>
        <v>1470.7392</v>
      </c>
      <c r="E34" s="4"/>
      <c r="F34" s="71" t="s">
        <v>51</v>
      </c>
      <c r="G34" s="72">
        <f>(G35+G36+G37+G38+G39+G40)</f>
        <v>1.0166E-2</v>
      </c>
    </row>
    <row r="35" spans="1:7" ht="17.25" customHeight="1" x14ac:dyDescent="0.25">
      <c r="A35" s="43" t="s">
        <v>71</v>
      </c>
      <c r="B35" s="54"/>
      <c r="C35" s="44">
        <f>C7*(G23+G45)</f>
        <v>732.86248655999998</v>
      </c>
      <c r="D35" s="45">
        <f>D7*(G23+G45)</f>
        <v>802.41633023999998</v>
      </c>
      <c r="E35" s="4"/>
      <c r="F35" s="28" t="s">
        <v>52</v>
      </c>
      <c r="G35" s="25">
        <v>1.0510000000000001E-3</v>
      </c>
    </row>
    <row r="36" spans="1:7" x14ac:dyDescent="0.25">
      <c r="A36" s="43" t="s">
        <v>72</v>
      </c>
      <c r="B36" s="55"/>
      <c r="C36" s="44">
        <f>ROUND(C7*G35,2)+0.01</f>
        <v>4.5599999999999996</v>
      </c>
      <c r="D36" s="45">
        <f>ROUND(D7*G35,2)</f>
        <v>4.99</v>
      </c>
      <c r="E36" s="4"/>
      <c r="F36" s="26" t="s">
        <v>53</v>
      </c>
      <c r="G36" s="20">
        <v>1.5E-5</v>
      </c>
    </row>
    <row r="37" spans="1:7" x14ac:dyDescent="0.25">
      <c r="A37" s="43" t="s">
        <v>73</v>
      </c>
      <c r="B37" s="56"/>
      <c r="C37" s="44">
        <f>ROUND(C7*(G15+G44),2)-0.43</f>
        <v>690.15000000000009</v>
      </c>
      <c r="D37" s="44">
        <f>ROUND(D7*(G15+G44),2)-0.53</f>
        <v>755.59</v>
      </c>
      <c r="E37" s="4"/>
      <c r="F37" s="26" t="s">
        <v>54</v>
      </c>
      <c r="G37" s="20">
        <v>1.2979999999999999E-3</v>
      </c>
    </row>
    <row r="38" spans="1:7" x14ac:dyDescent="0.25">
      <c r="A38" s="43" t="s">
        <v>74</v>
      </c>
      <c r="B38" s="55"/>
      <c r="C38" s="44">
        <f>ROUND(C7*G27,2)+0.44</f>
        <v>209.34</v>
      </c>
      <c r="D38" s="44">
        <f>ROUND(D7*G27,2)+0.52</f>
        <v>229.25</v>
      </c>
      <c r="E38" s="4"/>
      <c r="F38" s="26" t="s">
        <v>55</v>
      </c>
      <c r="G38" s="20">
        <v>7.2189999999999997E-3</v>
      </c>
    </row>
    <row r="39" spans="1:7" x14ac:dyDescent="0.25">
      <c r="A39" s="43" t="s">
        <v>75</v>
      </c>
      <c r="B39" s="55"/>
      <c r="C39" s="44">
        <f>ROUND(C7*(G34-G35),2)</f>
        <v>39.5</v>
      </c>
      <c r="D39" s="44">
        <f>ROUND(D7*(G34-G35),2)-0.01</f>
        <v>43.230000000000004</v>
      </c>
      <c r="E39" s="4"/>
      <c r="F39" s="26" t="s">
        <v>56</v>
      </c>
      <c r="G39" s="20">
        <v>2.4699999999999999E-4</v>
      </c>
    </row>
    <row r="40" spans="1:7" s="1" customFormat="1" ht="15.75" thickBot="1" x14ac:dyDescent="0.3">
      <c r="A40" s="60" t="s">
        <v>88</v>
      </c>
      <c r="B40" s="68"/>
      <c r="C40" s="62">
        <f>C41</f>
        <v>1822.15</v>
      </c>
      <c r="D40" s="63">
        <f>D41</f>
        <v>2117.67</v>
      </c>
      <c r="E40" s="4"/>
      <c r="F40" s="27" t="s">
        <v>57</v>
      </c>
      <c r="G40" s="22">
        <v>3.3599999999999998E-4</v>
      </c>
    </row>
    <row r="41" spans="1:7" s="2" customFormat="1" ht="15.75" thickBot="1" x14ac:dyDescent="0.3">
      <c r="A41" s="43" t="s">
        <v>89</v>
      </c>
      <c r="B41" s="39"/>
      <c r="C41" s="44">
        <v>1822.15</v>
      </c>
      <c r="D41" s="44">
        <v>2117.67</v>
      </c>
      <c r="E41" s="11"/>
      <c r="F41" s="4"/>
      <c r="G41" s="23"/>
    </row>
    <row r="42" spans="1:7" s="2" customFormat="1" ht="15.75" thickBot="1" x14ac:dyDescent="0.3">
      <c r="A42" s="60" t="s">
        <v>63</v>
      </c>
      <c r="B42" s="61"/>
      <c r="C42" s="62">
        <f>C40+C33+C29+C13+C7</f>
        <v>10572.477286560001</v>
      </c>
      <c r="D42" s="64">
        <f>D40+D33+D29+D13+D7</f>
        <v>11572.385530240001</v>
      </c>
      <c r="E42" s="11"/>
      <c r="F42" s="71" t="s">
        <v>58</v>
      </c>
      <c r="G42" s="72">
        <f>G43</f>
        <v>8.8370000000000004E-2</v>
      </c>
    </row>
    <row r="43" spans="1:7" s="2" customFormat="1" x14ac:dyDescent="0.25">
      <c r="A43" s="60" t="s">
        <v>64</v>
      </c>
      <c r="B43" s="61"/>
      <c r="C43" s="62">
        <f>ROUND(C42/D4,2)</f>
        <v>347.32</v>
      </c>
      <c r="D43" s="64">
        <f>ROUND(D42/D4,2)</f>
        <v>380.17</v>
      </c>
      <c r="E43" s="11"/>
      <c r="F43" s="24" t="s">
        <v>59</v>
      </c>
      <c r="G43" s="25">
        <v>8.8370000000000004E-2</v>
      </c>
    </row>
    <row r="44" spans="1:7" s="2" customFormat="1" x14ac:dyDescent="0.25">
      <c r="A44" s="7"/>
      <c r="B44" s="8"/>
      <c r="C44" s="9"/>
      <c r="D44" s="10"/>
      <c r="E44" s="11"/>
      <c r="F44" s="30" t="s">
        <v>60</v>
      </c>
      <c r="G44" s="20">
        <v>4.2872E-2</v>
      </c>
    </row>
    <row r="45" spans="1:7" s="2" customFormat="1" ht="15.75" thickBot="1" x14ac:dyDescent="0.3">
      <c r="A45" s="12"/>
      <c r="B45" s="13"/>
      <c r="C45" s="14" t="str">
        <f>C6</f>
        <v>DIURNO</v>
      </c>
      <c r="D45" s="33" t="str">
        <f>D6</f>
        <v>NOTURNO</v>
      </c>
      <c r="E45" s="11"/>
      <c r="F45" s="31" t="s">
        <v>61</v>
      </c>
      <c r="G45" s="22">
        <v>4.5497000000000003E-2</v>
      </c>
    </row>
    <row r="46" spans="1:7" s="2" customFormat="1" ht="15.75" thickBot="1" x14ac:dyDescent="0.3">
      <c r="A46" s="60" t="s">
        <v>17</v>
      </c>
      <c r="B46" s="61">
        <f>((1+B47)*(1+B48)/(1-B49))</f>
        <v>1.1028540540540541</v>
      </c>
      <c r="C46" s="62">
        <f>C47+C48+C49</f>
        <v>1087.4187921335449</v>
      </c>
      <c r="D46" s="64">
        <f>D49+D48+D47</f>
        <v>1190.2660720754143</v>
      </c>
      <c r="E46" s="4"/>
      <c r="F46" s="4"/>
      <c r="G46" s="23"/>
    </row>
    <row r="47" spans="1:7" s="2" customFormat="1" ht="15.75" thickBot="1" x14ac:dyDescent="0.3">
      <c r="A47" s="43" t="s">
        <v>18</v>
      </c>
      <c r="B47" s="57">
        <v>2.0140000000000002E-2</v>
      </c>
      <c r="C47" s="44">
        <f>C42*B47</f>
        <v>212.92969255131842</v>
      </c>
      <c r="D47" s="44">
        <f>D42*B47</f>
        <v>233.06784457903362</v>
      </c>
      <c r="E47" s="4"/>
      <c r="F47" s="83" t="s">
        <v>62</v>
      </c>
      <c r="G47" s="73">
        <f>G6+G15+G23+G27+G34+G42</f>
        <v>0.69688400000000006</v>
      </c>
    </row>
    <row r="48" spans="1:7" s="2" customFormat="1" x14ac:dyDescent="0.25">
      <c r="A48" s="43" t="s">
        <v>19</v>
      </c>
      <c r="B48" s="57">
        <v>0.02</v>
      </c>
      <c r="C48" s="44">
        <f>(C42+C47)*B48</f>
        <v>215.70813958222641</v>
      </c>
      <c r="D48" s="44">
        <f>(D42+D47)*B48</f>
        <v>236.1090674963807</v>
      </c>
      <c r="E48" s="4"/>
    </row>
    <row r="49" spans="1:7" s="2" customFormat="1" x14ac:dyDescent="0.25">
      <c r="A49" s="43" t="s">
        <v>20</v>
      </c>
      <c r="B49" s="58">
        <f>B50+B51+B52</f>
        <v>5.6499999999999995E-2</v>
      </c>
      <c r="C49" s="44">
        <f>C50+C51+C52</f>
        <v>658.78096000000005</v>
      </c>
      <c r="D49" s="44">
        <f>D50+D51+D52</f>
        <v>721.08915999999999</v>
      </c>
      <c r="E49" s="4"/>
    </row>
    <row r="50" spans="1:7" s="2" customFormat="1" x14ac:dyDescent="0.25">
      <c r="A50" s="43" t="s">
        <v>21</v>
      </c>
      <c r="B50" s="59">
        <v>0.02</v>
      </c>
      <c r="C50" s="44">
        <f>C53*B50</f>
        <v>233.1968</v>
      </c>
      <c r="D50" s="44">
        <f>D53*B50</f>
        <v>255.25280000000001</v>
      </c>
      <c r="E50" s="4"/>
    </row>
    <row r="51" spans="1:7" s="2" customFormat="1" x14ac:dyDescent="0.25">
      <c r="A51" s="43" t="s">
        <v>22</v>
      </c>
      <c r="B51" s="59">
        <v>6.4999999999999997E-3</v>
      </c>
      <c r="C51" s="44">
        <f>(C53*B51)</f>
        <v>75.788960000000003</v>
      </c>
      <c r="D51" s="44">
        <f>D53*B51</f>
        <v>82.957159999999988</v>
      </c>
      <c r="E51" s="4"/>
    </row>
    <row r="52" spans="1:7" s="2" customFormat="1" x14ac:dyDescent="0.25">
      <c r="A52" s="43" t="s">
        <v>23</v>
      </c>
      <c r="B52" s="59">
        <v>0.03</v>
      </c>
      <c r="C52" s="44">
        <f>C53*B52</f>
        <v>349.79519999999997</v>
      </c>
      <c r="D52" s="44">
        <f>D53*B52</f>
        <v>382.87919999999997</v>
      </c>
      <c r="E52" s="4"/>
      <c r="F52" s="90"/>
      <c r="G52" s="90"/>
    </row>
    <row r="53" spans="1:7" s="2" customFormat="1" x14ac:dyDescent="0.25">
      <c r="A53" s="60" t="s">
        <v>24</v>
      </c>
      <c r="B53" s="65">
        <f>B47+B48+B49</f>
        <v>9.6640000000000004E-2</v>
      </c>
      <c r="C53" s="62">
        <f>ROUND(C43*D4*B46,2)</f>
        <v>11659.84</v>
      </c>
      <c r="D53" s="66">
        <f>ROUND(D43*D4*B46,2)</f>
        <v>12762.64</v>
      </c>
      <c r="E53" s="4"/>
    </row>
    <row r="54" spans="1:7" s="2" customFormat="1" x14ac:dyDescent="0.25">
      <c r="A54" s="60" t="s">
        <v>65</v>
      </c>
      <c r="B54" s="61"/>
      <c r="C54" s="62">
        <f>ROUND(C53/D4,2)</f>
        <v>383.04</v>
      </c>
      <c r="D54" s="62">
        <f>ROUND(D53/D4,2)</f>
        <v>419.27</v>
      </c>
      <c r="E54" s="4"/>
    </row>
    <row r="55" spans="1:7" s="2" customFormat="1" x14ac:dyDescent="0.25">
      <c r="A55" s="60" t="s">
        <v>81</v>
      </c>
      <c r="B55" s="61"/>
      <c r="C55" s="62">
        <f>C54*30</f>
        <v>11491.2</v>
      </c>
      <c r="D55" s="62">
        <f>D54*30</f>
        <v>12578.099999999999</v>
      </c>
      <c r="E55" s="4"/>
      <c r="F55" s="3"/>
      <c r="G55" s="3"/>
    </row>
    <row r="56" spans="1:7" s="2" customFormat="1" x14ac:dyDescent="0.25">
      <c r="A56" s="4"/>
      <c r="B56" s="4"/>
      <c r="C56" s="38">
        <f>C54*D4</f>
        <v>11659.7376</v>
      </c>
      <c r="D56" s="38">
        <f>(C55+D55)/2</f>
        <v>12034.65</v>
      </c>
      <c r="E56" s="4"/>
      <c r="F56" s="3"/>
      <c r="G56" s="3"/>
    </row>
    <row r="57" spans="1:7" s="2" customFormat="1" x14ac:dyDescent="0.25">
      <c r="A57" s="4"/>
      <c r="B57" s="4"/>
      <c r="C57" s="5"/>
      <c r="D57" s="5"/>
      <c r="E57" s="4"/>
      <c r="F57" s="3"/>
      <c r="G57" s="3"/>
    </row>
    <row r="58" spans="1:7" s="1" customFormat="1" x14ac:dyDescent="0.25">
      <c r="F58" s="3"/>
      <c r="G58" s="3"/>
    </row>
    <row r="59" spans="1:7" s="1" customFormat="1" x14ac:dyDescent="0.25">
      <c r="F59" s="3"/>
      <c r="G59" s="3"/>
    </row>
    <row r="60" spans="1:7" x14ac:dyDescent="0.25">
      <c r="F60" s="3"/>
      <c r="G60" s="3"/>
    </row>
    <row r="61" spans="1:7" s="2" customFormat="1" x14ac:dyDescent="0.25">
      <c r="F61" s="3"/>
      <c r="G61" s="3"/>
    </row>
    <row r="62" spans="1:7" s="2" customFormat="1" x14ac:dyDescent="0.25">
      <c r="F62" s="3"/>
      <c r="G62" s="3"/>
    </row>
    <row r="63" spans="1:7" x14ac:dyDescent="0.25">
      <c r="F63" s="3"/>
      <c r="G63" s="3"/>
    </row>
    <row r="64" spans="1:7" x14ac:dyDescent="0.25">
      <c r="F64" s="3"/>
      <c r="G64" s="3"/>
    </row>
    <row r="65" spans="1:7" x14ac:dyDescent="0.25">
      <c r="F65" s="3"/>
      <c r="G65" s="3"/>
    </row>
    <row r="66" spans="1:7" x14ac:dyDescent="0.25">
      <c r="F66" s="3"/>
      <c r="G66" s="3"/>
    </row>
    <row r="67" spans="1:7" x14ac:dyDescent="0.25">
      <c r="F67" s="3"/>
      <c r="G67" s="3"/>
    </row>
    <row r="68" spans="1:7" x14ac:dyDescent="0.25">
      <c r="F68" s="3"/>
      <c r="G68" s="3"/>
    </row>
    <row r="69" spans="1:7" x14ac:dyDescent="0.25">
      <c r="F69" s="3"/>
      <c r="G69" s="3"/>
    </row>
    <row r="70" spans="1:7" x14ac:dyDescent="0.25">
      <c r="F70" s="3"/>
      <c r="G70" s="3"/>
    </row>
    <row r="71" spans="1:7" x14ac:dyDescent="0.25">
      <c r="F71" s="3"/>
      <c r="G71" s="3"/>
    </row>
    <row r="72" spans="1:7" x14ac:dyDescent="0.25">
      <c r="F72" s="3"/>
      <c r="G72" s="3"/>
    </row>
    <row r="73" spans="1:7" x14ac:dyDescent="0.25">
      <c r="F73" s="3"/>
      <c r="G73" s="3"/>
    </row>
    <row r="74" spans="1:7" x14ac:dyDescent="0.25">
      <c r="F74" s="3"/>
      <c r="G74" s="3"/>
    </row>
    <row r="75" spans="1:7" x14ac:dyDescent="0.25">
      <c r="F75" s="3"/>
      <c r="G75" s="3"/>
    </row>
    <row r="76" spans="1:7" x14ac:dyDescent="0.25">
      <c r="F76" s="3"/>
      <c r="G76" s="3"/>
    </row>
    <row r="77" spans="1:7" x14ac:dyDescent="0.25">
      <c r="F77" s="3"/>
      <c r="G77" s="3"/>
    </row>
    <row r="78" spans="1:7" x14ac:dyDescent="0.25">
      <c r="F78" s="3"/>
      <c r="G78" s="3"/>
    </row>
    <row r="79" spans="1:7" x14ac:dyDescent="0.25">
      <c r="A79" s="12"/>
      <c r="B79" s="15"/>
      <c r="C79" s="14"/>
      <c r="D79" s="14"/>
      <c r="E79" s="16"/>
      <c r="F79" s="3"/>
      <c r="G79" s="3"/>
    </row>
    <row r="80" spans="1:7" x14ac:dyDescent="0.25">
      <c r="A80" s="12"/>
      <c r="B80" s="15"/>
      <c r="C80" s="14"/>
      <c r="D80" s="14"/>
      <c r="E80" s="16"/>
      <c r="F80" s="3"/>
      <c r="G80" s="3"/>
    </row>
    <row r="81" spans="1:7" x14ac:dyDescent="0.25">
      <c r="A81" s="12"/>
      <c r="B81" s="15"/>
      <c r="C81" s="14"/>
      <c r="D81" s="14"/>
      <c r="E81" s="16"/>
      <c r="F81" s="3"/>
      <c r="G81" s="3"/>
    </row>
    <row r="82" spans="1:7" x14ac:dyDescent="0.25">
      <c r="A82" s="12"/>
      <c r="B82" s="15"/>
      <c r="C82" s="14"/>
      <c r="D82" s="14"/>
      <c r="E82" s="16"/>
      <c r="F82" s="3"/>
      <c r="G82" s="3"/>
    </row>
    <row r="83" spans="1:7" x14ac:dyDescent="0.25">
      <c r="A83" s="12"/>
      <c r="B83" s="15"/>
      <c r="C83" s="14"/>
      <c r="D83" s="14"/>
      <c r="E83" s="16"/>
      <c r="F83" s="3"/>
      <c r="G83" s="3"/>
    </row>
    <row r="84" spans="1:7" s="1" customFormat="1" x14ac:dyDescent="0.25">
      <c r="A84" s="12"/>
      <c r="B84" s="15"/>
      <c r="C84" s="14"/>
      <c r="D84" s="14"/>
      <c r="E84" s="16"/>
      <c r="F84" s="3"/>
      <c r="G84" s="3"/>
    </row>
    <row r="85" spans="1:7" s="1" customFormat="1" x14ac:dyDescent="0.25">
      <c r="A85" s="12"/>
      <c r="B85" s="15"/>
      <c r="C85" s="14"/>
      <c r="D85" s="14"/>
      <c r="E85" s="16"/>
      <c r="F85" s="3"/>
      <c r="G85" s="3"/>
    </row>
    <row r="86" spans="1:7" s="1" customFormat="1" x14ac:dyDescent="0.25">
      <c r="A86" s="12"/>
      <c r="B86" s="13"/>
      <c r="C86" s="14"/>
      <c r="D86" s="14"/>
      <c r="E86" s="16"/>
      <c r="F86" s="3"/>
      <c r="G86" s="3"/>
    </row>
    <row r="87" spans="1:7" s="1" customFormat="1" x14ac:dyDescent="0.25">
      <c r="A87" s="12"/>
      <c r="B87" s="15"/>
      <c r="C87" s="14"/>
      <c r="D87" s="14"/>
      <c r="E87" s="16"/>
      <c r="F87" s="3"/>
      <c r="G87" s="3"/>
    </row>
    <row r="88" spans="1:7" x14ac:dyDescent="0.25">
      <c r="C88" s="4"/>
      <c r="D88" s="4"/>
      <c r="E88" s="4"/>
      <c r="F88" s="3"/>
      <c r="G88" s="3"/>
    </row>
    <row r="89" spans="1:7" x14ac:dyDescent="0.25">
      <c r="C89" s="4"/>
      <c r="D89" s="4"/>
      <c r="E89" s="4"/>
      <c r="F89" s="3"/>
      <c r="G89" s="3"/>
    </row>
    <row r="90" spans="1:7" x14ac:dyDescent="0.25">
      <c r="C90" s="4"/>
      <c r="D90" s="4"/>
      <c r="E90" s="4"/>
      <c r="F90" s="3"/>
      <c r="G90" s="3"/>
    </row>
    <row r="91" spans="1:7" x14ac:dyDescent="0.25">
      <c r="C91" s="4"/>
      <c r="D91" s="4"/>
      <c r="E91" s="4"/>
      <c r="F91" s="3"/>
      <c r="G91" s="3"/>
    </row>
    <row r="92" spans="1:7" x14ac:dyDescent="0.25">
      <c r="C92" s="4"/>
      <c r="D92" s="4"/>
      <c r="E92" s="4"/>
      <c r="F92" s="3"/>
      <c r="G92" s="3"/>
    </row>
    <row r="93" spans="1:7" s="2" customFormat="1" x14ac:dyDescent="0.25">
      <c r="C93" s="4"/>
      <c r="D93" s="4"/>
      <c r="E93" s="4"/>
      <c r="F93" s="3"/>
      <c r="G93" s="3"/>
    </row>
    <row r="94" spans="1:7" s="2" customFormat="1" x14ac:dyDescent="0.25">
      <c r="C94" s="4"/>
      <c r="D94" s="4"/>
      <c r="E94" s="4"/>
      <c r="F94" s="3"/>
      <c r="G94" s="3"/>
    </row>
    <row r="95" spans="1:7" s="2" customFormat="1" x14ac:dyDescent="0.25">
      <c r="C95" s="4"/>
      <c r="D95" s="4"/>
      <c r="E95" s="4"/>
      <c r="F95" s="3"/>
      <c r="G95" s="3"/>
    </row>
    <row r="96" spans="1:7" s="2" customFormat="1" x14ac:dyDescent="0.25">
      <c r="C96" s="4"/>
      <c r="D96" s="4"/>
      <c r="E96" s="4"/>
      <c r="F96" s="3"/>
      <c r="G96" s="3"/>
    </row>
    <row r="97" spans="3:7" s="2" customFormat="1" x14ac:dyDescent="0.25">
      <c r="C97" s="4"/>
      <c r="D97" s="4"/>
      <c r="E97" s="4"/>
      <c r="F97" s="3"/>
      <c r="G97" s="3"/>
    </row>
    <row r="98" spans="3:7" s="2" customFormat="1" x14ac:dyDescent="0.25">
      <c r="C98" s="4"/>
      <c r="D98" s="4"/>
      <c r="E98" s="4"/>
      <c r="F98" s="3"/>
      <c r="G98" s="3"/>
    </row>
    <row r="99" spans="3:7" s="2" customFormat="1" x14ac:dyDescent="0.25">
      <c r="C99" s="4"/>
      <c r="D99" s="4"/>
      <c r="E99" s="4"/>
      <c r="F99" s="3"/>
      <c r="G99" s="3"/>
    </row>
    <row r="100" spans="3:7" s="2" customFormat="1" x14ac:dyDescent="0.25">
      <c r="C100" s="4"/>
      <c r="D100" s="4"/>
      <c r="E100" s="4"/>
      <c r="F100" s="3"/>
      <c r="G100" s="3"/>
    </row>
    <row r="101" spans="3:7" s="2" customFormat="1" x14ac:dyDescent="0.25">
      <c r="C101" s="4"/>
      <c r="D101" s="4"/>
      <c r="E101" s="4"/>
      <c r="F101" s="3"/>
      <c r="G101" s="3"/>
    </row>
    <row r="102" spans="3:7" s="2" customFormat="1" x14ac:dyDescent="0.25">
      <c r="C102" s="4"/>
      <c r="D102" s="4"/>
      <c r="E102" s="4"/>
      <c r="F102" s="3"/>
      <c r="G102" s="3"/>
    </row>
    <row r="103" spans="3:7" s="2" customFormat="1" x14ac:dyDescent="0.25">
      <c r="C103" s="4"/>
      <c r="D103" s="4"/>
      <c r="E103" s="4"/>
      <c r="F103" s="3"/>
      <c r="G103" s="3"/>
    </row>
    <row r="104" spans="3:7" s="2" customFormat="1" x14ac:dyDescent="0.25">
      <c r="C104" s="4"/>
      <c r="D104" s="4"/>
      <c r="E104" s="4"/>
      <c r="F104" s="3"/>
      <c r="G104" s="3"/>
    </row>
    <row r="105" spans="3:7" s="2" customFormat="1" x14ac:dyDescent="0.25">
      <c r="C105" s="4"/>
      <c r="D105" s="4"/>
      <c r="E105" s="4"/>
      <c r="F105" s="3"/>
      <c r="G105" s="3"/>
    </row>
    <row r="106" spans="3:7" x14ac:dyDescent="0.25">
      <c r="C106" s="4"/>
      <c r="D106" s="4"/>
      <c r="E106" s="4"/>
      <c r="F106" s="3"/>
      <c r="G106" s="3"/>
    </row>
    <row r="107" spans="3:7" x14ac:dyDescent="0.25">
      <c r="C107" s="4"/>
      <c r="D107" s="4"/>
      <c r="E107" s="4"/>
      <c r="F107" s="3"/>
      <c r="G107" s="3"/>
    </row>
    <row r="108" spans="3:7" x14ac:dyDescent="0.25">
      <c r="C108" s="4"/>
      <c r="D108" s="4"/>
      <c r="E108" s="4"/>
      <c r="F108" s="3"/>
      <c r="G108" s="3"/>
    </row>
    <row r="109" spans="3:7" x14ac:dyDescent="0.25">
      <c r="C109" s="4"/>
      <c r="D109" s="4"/>
      <c r="E109" s="4"/>
      <c r="F109" s="3"/>
      <c r="G109" s="3"/>
    </row>
    <row r="110" spans="3:7" x14ac:dyDescent="0.25">
      <c r="C110" s="4"/>
      <c r="D110" s="4"/>
      <c r="E110" s="4"/>
      <c r="F110" s="3"/>
      <c r="G110" s="3"/>
    </row>
    <row r="111" spans="3:7" x14ac:dyDescent="0.25">
      <c r="C111" s="4"/>
      <c r="D111" s="4"/>
      <c r="E111" s="4"/>
      <c r="F111" s="3"/>
      <c r="G111" s="3"/>
    </row>
    <row r="112" spans="3:7" x14ac:dyDescent="0.25">
      <c r="C112" s="4"/>
      <c r="D112" s="4"/>
      <c r="E112" s="4"/>
      <c r="F112" s="3"/>
      <c r="G112" s="3"/>
    </row>
    <row r="113" spans="3:7" x14ac:dyDescent="0.25">
      <c r="C113" s="4"/>
      <c r="D113" s="4"/>
      <c r="E113" s="4"/>
      <c r="F113" s="3"/>
      <c r="G113" s="3"/>
    </row>
    <row r="114" spans="3:7" x14ac:dyDescent="0.25">
      <c r="C114" s="4"/>
      <c r="D114" s="4"/>
      <c r="E114" s="4"/>
      <c r="F114" s="3"/>
      <c r="G114" s="3"/>
    </row>
    <row r="115" spans="3:7" x14ac:dyDescent="0.25">
      <c r="C115" s="4"/>
      <c r="D115" s="4"/>
      <c r="E115" s="4"/>
      <c r="F115" s="3"/>
      <c r="G115" s="3"/>
    </row>
    <row r="116" spans="3:7" x14ac:dyDescent="0.25">
      <c r="C116" s="4"/>
      <c r="D116" s="4"/>
      <c r="E116" s="4"/>
      <c r="F116" s="3"/>
      <c r="G116" s="3"/>
    </row>
    <row r="117" spans="3:7" x14ac:dyDescent="0.25">
      <c r="C117" s="4"/>
      <c r="D117" s="4"/>
      <c r="E117" s="4"/>
      <c r="F117" s="3"/>
      <c r="G117" s="3"/>
    </row>
    <row r="118" spans="3:7" x14ac:dyDescent="0.25">
      <c r="C118" s="4"/>
      <c r="D118" s="4"/>
      <c r="E118" s="4"/>
      <c r="F118" s="3"/>
      <c r="G118" s="3"/>
    </row>
    <row r="119" spans="3:7" x14ac:dyDescent="0.25">
      <c r="C119" s="4"/>
      <c r="D119" s="4"/>
      <c r="E119" s="4"/>
      <c r="F119" s="3"/>
      <c r="G119" s="3"/>
    </row>
    <row r="120" spans="3:7" x14ac:dyDescent="0.25">
      <c r="C120" s="4"/>
      <c r="D120" s="4"/>
      <c r="E120" s="4"/>
      <c r="F120" s="3"/>
      <c r="G120" s="3"/>
    </row>
    <row r="121" spans="3:7" x14ac:dyDescent="0.25">
      <c r="C121" s="4"/>
      <c r="D121" s="4"/>
      <c r="E121" s="4"/>
      <c r="F121" s="3"/>
      <c r="G121" s="3"/>
    </row>
    <row r="122" spans="3:7" x14ac:dyDescent="0.25">
      <c r="C122" s="4"/>
      <c r="D122" s="4"/>
      <c r="E122" s="4"/>
      <c r="F122" s="3"/>
      <c r="G122" s="3"/>
    </row>
    <row r="123" spans="3:7" x14ac:dyDescent="0.25">
      <c r="C123" s="4"/>
      <c r="D123" s="29"/>
      <c r="E123" s="4"/>
      <c r="F123" s="3"/>
      <c r="G123" s="3"/>
    </row>
    <row r="124" spans="3:7" x14ac:dyDescent="0.25">
      <c r="C124" s="4"/>
      <c r="D124" s="4"/>
      <c r="E124" s="4"/>
      <c r="F124" s="3"/>
      <c r="G124" s="3"/>
    </row>
    <row r="125" spans="3:7" x14ac:dyDescent="0.25">
      <c r="C125" s="4"/>
      <c r="D125" s="4"/>
      <c r="E125" s="4"/>
      <c r="F125" s="3"/>
      <c r="G125" s="3"/>
    </row>
    <row r="126" spans="3:7" x14ac:dyDescent="0.25">
      <c r="C126" s="4"/>
      <c r="D126" s="4"/>
      <c r="E126" s="4"/>
      <c r="F126" s="3"/>
      <c r="G126" s="3"/>
    </row>
    <row r="127" spans="3:7" x14ac:dyDescent="0.25">
      <c r="C127" s="29"/>
      <c r="D127" s="4"/>
      <c r="E127" s="4"/>
      <c r="F127" s="3"/>
      <c r="G127" s="3"/>
    </row>
    <row r="128" spans="3:7" x14ac:dyDescent="0.25">
      <c r="C128" s="4"/>
      <c r="D128" s="4"/>
      <c r="E128" s="4"/>
      <c r="F128" s="3"/>
      <c r="G128" s="3"/>
    </row>
    <row r="129" spans="1:7" x14ac:dyDescent="0.25">
      <c r="C129" s="4"/>
      <c r="D129" s="29"/>
      <c r="E129" s="29"/>
      <c r="F129" s="3"/>
      <c r="G129" s="3"/>
    </row>
    <row r="130" spans="1:7" x14ac:dyDescent="0.25">
      <c r="C130" s="29"/>
      <c r="D130" s="29"/>
      <c r="E130" s="4"/>
      <c r="F130" s="3"/>
      <c r="G130" s="3"/>
    </row>
    <row r="131" spans="1:7" x14ac:dyDescent="0.25">
      <c r="C131" s="4"/>
      <c r="D131" s="4"/>
      <c r="E131" s="4"/>
      <c r="F131" s="3"/>
      <c r="G131" s="3"/>
    </row>
    <row r="132" spans="1:7" x14ac:dyDescent="0.25">
      <c r="C132" s="29"/>
      <c r="D132" s="4"/>
      <c r="E132" s="4"/>
      <c r="F132" s="3"/>
      <c r="G132" s="3"/>
    </row>
    <row r="133" spans="1:7" x14ac:dyDescent="0.25">
      <c r="A133" s="4"/>
      <c r="B133" s="32"/>
      <c r="C133" s="4"/>
      <c r="D133" s="4"/>
      <c r="E133" s="4"/>
      <c r="F133" s="3"/>
      <c r="G133" s="3"/>
    </row>
    <row r="134" spans="1:7" x14ac:dyDescent="0.25">
      <c r="A134" s="4"/>
      <c r="B134" s="32"/>
      <c r="C134" s="4"/>
      <c r="D134" s="4"/>
      <c r="E134" s="4"/>
      <c r="F134" s="3"/>
      <c r="G134" s="3"/>
    </row>
    <row r="135" spans="1:7" x14ac:dyDescent="0.25">
      <c r="A135" s="4"/>
      <c r="B135" s="32"/>
      <c r="C135" s="4"/>
      <c r="D135" s="4"/>
      <c r="E135" s="4"/>
      <c r="F135" s="3"/>
      <c r="G135" s="3"/>
    </row>
    <row r="136" spans="1:7" x14ac:dyDescent="0.25">
      <c r="A136" s="4"/>
      <c r="B136" s="32"/>
      <c r="C136" s="4"/>
      <c r="D136" s="4"/>
      <c r="E136" s="4"/>
      <c r="F136" s="3"/>
      <c r="G136" s="3"/>
    </row>
    <row r="137" spans="1:7" x14ac:dyDescent="0.25">
      <c r="A137" s="4"/>
      <c r="B137" s="32"/>
      <c r="C137" s="4"/>
      <c r="D137" s="4"/>
      <c r="E137" s="4"/>
      <c r="F137" s="3"/>
      <c r="G137" s="3"/>
    </row>
    <row r="138" spans="1:7" x14ac:dyDescent="0.25">
      <c r="A138" s="4"/>
      <c r="B138" s="32"/>
      <c r="C138" s="4"/>
      <c r="D138" s="4"/>
      <c r="E138" s="4"/>
    </row>
    <row r="139" spans="1:7" x14ac:dyDescent="0.25">
      <c r="A139" s="3"/>
      <c r="B139" s="3"/>
      <c r="C139" s="3"/>
      <c r="D139" s="3"/>
      <c r="E139" s="3"/>
    </row>
    <row r="140" spans="1:7" x14ac:dyDescent="0.25">
      <c r="A140" s="3"/>
      <c r="B140" s="3"/>
      <c r="C140" s="3"/>
      <c r="D140" s="3"/>
      <c r="E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  <row r="262" spans="1:7" x14ac:dyDescent="0.25">
      <c r="A262" s="3"/>
      <c r="B262" s="3"/>
      <c r="C262" s="3"/>
      <c r="D262" s="3"/>
      <c r="E262" s="3"/>
      <c r="F262" s="3"/>
      <c r="G262" s="3"/>
    </row>
    <row r="263" spans="1:7" x14ac:dyDescent="0.25">
      <c r="A263" s="3"/>
      <c r="B263" s="3"/>
      <c r="C263" s="3"/>
      <c r="D263" s="3"/>
      <c r="E263" s="3"/>
      <c r="F263" s="3"/>
      <c r="G263" s="3"/>
    </row>
    <row r="264" spans="1:7" x14ac:dyDescent="0.25">
      <c r="A264" s="3"/>
      <c r="B264" s="3"/>
      <c r="C264" s="3"/>
      <c r="D264" s="3"/>
      <c r="E264" s="3"/>
      <c r="F264" s="3"/>
      <c r="G264" s="3"/>
    </row>
    <row r="265" spans="1:7" x14ac:dyDescent="0.25">
      <c r="A265" s="3"/>
      <c r="B265" s="3"/>
      <c r="C265" s="3"/>
      <c r="D265" s="3"/>
      <c r="E265" s="3"/>
      <c r="F265" s="3"/>
      <c r="G265" s="3"/>
    </row>
    <row r="266" spans="1:7" x14ac:dyDescent="0.25">
      <c r="A266" s="3"/>
      <c r="B266" s="3"/>
      <c r="C266" s="3"/>
      <c r="D266" s="3"/>
      <c r="E266" s="3"/>
      <c r="F266" s="3"/>
      <c r="G266" s="3"/>
    </row>
    <row r="267" spans="1:7" x14ac:dyDescent="0.25">
      <c r="A267" s="3"/>
      <c r="B267" s="3"/>
      <c r="C267" s="3"/>
      <c r="D267" s="3"/>
      <c r="E267" s="3"/>
      <c r="F267" s="3"/>
      <c r="G267" s="3"/>
    </row>
    <row r="268" spans="1:7" x14ac:dyDescent="0.25">
      <c r="A268" s="3"/>
      <c r="B268" s="3"/>
      <c r="C268" s="3"/>
      <c r="D268" s="3"/>
      <c r="E268" s="3"/>
      <c r="F268" s="3"/>
      <c r="G268" s="3"/>
    </row>
    <row r="269" spans="1:7" x14ac:dyDescent="0.25">
      <c r="A269" s="3"/>
      <c r="B269" s="3"/>
      <c r="C269" s="3"/>
      <c r="D269" s="3"/>
      <c r="E269" s="3"/>
      <c r="F269" s="3"/>
      <c r="G269" s="3"/>
    </row>
    <row r="270" spans="1:7" x14ac:dyDescent="0.25">
      <c r="A270" s="3"/>
      <c r="B270" s="3"/>
      <c r="C270" s="3"/>
      <c r="D270" s="3"/>
      <c r="E270" s="3"/>
      <c r="F270" s="3"/>
      <c r="G270" s="3"/>
    </row>
    <row r="271" spans="1:7" x14ac:dyDescent="0.25">
      <c r="A271" s="3"/>
      <c r="B271" s="3"/>
      <c r="C271" s="3"/>
      <c r="D271" s="3"/>
      <c r="E271" s="3"/>
      <c r="F271" s="3"/>
      <c r="G271" s="3"/>
    </row>
    <row r="272" spans="1:7" x14ac:dyDescent="0.25">
      <c r="A272" s="3"/>
      <c r="B272" s="3"/>
      <c r="C272" s="3"/>
      <c r="D272" s="3"/>
      <c r="E272" s="3"/>
      <c r="F272" s="3"/>
      <c r="G272" s="3"/>
    </row>
    <row r="273" spans="1:7" x14ac:dyDescent="0.25">
      <c r="A273" s="3"/>
      <c r="B273" s="3"/>
      <c r="C273" s="3"/>
      <c r="D273" s="3"/>
      <c r="E273" s="3"/>
      <c r="F273" s="3"/>
      <c r="G273" s="3"/>
    </row>
    <row r="274" spans="1:7" x14ac:dyDescent="0.25">
      <c r="A274" s="3"/>
      <c r="B274" s="3"/>
      <c r="C274" s="3"/>
      <c r="D274" s="3"/>
      <c r="E274" s="3"/>
      <c r="F274" s="3"/>
      <c r="G274" s="3"/>
    </row>
    <row r="275" spans="1:7" x14ac:dyDescent="0.25">
      <c r="A275" s="3"/>
      <c r="B275" s="3"/>
      <c r="C275" s="3"/>
      <c r="D275" s="3"/>
      <c r="E275" s="3"/>
      <c r="F275" s="3"/>
      <c r="G275" s="3"/>
    </row>
    <row r="276" spans="1:7" x14ac:dyDescent="0.25">
      <c r="A276" s="3"/>
      <c r="B276" s="3"/>
      <c r="C276" s="3"/>
      <c r="D276" s="3"/>
      <c r="E276" s="3"/>
      <c r="F276" s="3"/>
      <c r="G276" s="3"/>
    </row>
    <row r="277" spans="1:7" x14ac:dyDescent="0.25">
      <c r="A277" s="3"/>
      <c r="B277" s="3"/>
      <c r="C277" s="3"/>
      <c r="D277" s="3"/>
      <c r="E277" s="3"/>
      <c r="F277" s="3"/>
      <c r="G277" s="3"/>
    </row>
    <row r="278" spans="1:7" x14ac:dyDescent="0.25">
      <c r="A278" s="3"/>
      <c r="B278" s="3"/>
      <c r="C278" s="3"/>
      <c r="D278" s="3"/>
      <c r="E278" s="3"/>
      <c r="F278" s="3"/>
      <c r="G278" s="3"/>
    </row>
    <row r="279" spans="1:7" x14ac:dyDescent="0.25">
      <c r="A279" s="3"/>
      <c r="B279" s="3"/>
      <c r="C279" s="3"/>
      <c r="D279" s="3"/>
      <c r="E279" s="3"/>
      <c r="F279" s="3"/>
      <c r="G279" s="3"/>
    </row>
    <row r="280" spans="1:7" x14ac:dyDescent="0.25">
      <c r="A280" s="3"/>
      <c r="B280" s="3"/>
      <c r="C280" s="3"/>
      <c r="D280" s="3"/>
      <c r="E280" s="3"/>
      <c r="F280" s="3"/>
      <c r="G280" s="3"/>
    </row>
    <row r="281" spans="1:7" x14ac:dyDescent="0.25">
      <c r="A281" s="3"/>
      <c r="B281" s="3"/>
      <c r="C281" s="3"/>
      <c r="D281" s="3"/>
      <c r="E281" s="3"/>
      <c r="F281" s="3"/>
      <c r="G281" s="3"/>
    </row>
    <row r="282" spans="1:7" x14ac:dyDescent="0.25">
      <c r="A282" s="3"/>
      <c r="B282" s="3"/>
      <c r="C282" s="3"/>
      <c r="D282" s="3"/>
      <c r="E282" s="3"/>
      <c r="F282" s="3"/>
      <c r="G282" s="3"/>
    </row>
    <row r="283" spans="1:7" x14ac:dyDescent="0.25">
      <c r="A283" s="3"/>
      <c r="B283" s="3"/>
      <c r="C283" s="3"/>
      <c r="D283" s="3"/>
      <c r="E283" s="3"/>
      <c r="F283" s="3"/>
      <c r="G283" s="3"/>
    </row>
    <row r="284" spans="1:7" x14ac:dyDescent="0.25">
      <c r="A284" s="3"/>
      <c r="B284" s="3"/>
      <c r="C284" s="3"/>
      <c r="D284" s="3"/>
      <c r="E284" s="3"/>
      <c r="F284" s="3"/>
      <c r="G284" s="3"/>
    </row>
    <row r="285" spans="1:7" x14ac:dyDescent="0.25">
      <c r="A285" s="3"/>
      <c r="B285" s="3"/>
      <c r="C285" s="3"/>
      <c r="D285" s="3"/>
      <c r="E285" s="3"/>
      <c r="F285" s="3"/>
      <c r="G285" s="3"/>
    </row>
    <row r="286" spans="1:7" x14ac:dyDescent="0.25">
      <c r="A286" s="3"/>
      <c r="B286" s="3"/>
      <c r="C286" s="3"/>
      <c r="D286" s="3"/>
      <c r="E286" s="3"/>
      <c r="F286" s="3"/>
      <c r="G286" s="3"/>
    </row>
    <row r="287" spans="1:7" x14ac:dyDescent="0.25">
      <c r="A287" s="3"/>
      <c r="B287" s="3"/>
      <c r="C287" s="3"/>
      <c r="D287" s="3"/>
      <c r="E287" s="3"/>
      <c r="F287" s="3"/>
      <c r="G287" s="3"/>
    </row>
    <row r="288" spans="1:7" x14ac:dyDescent="0.25">
      <c r="A288" s="3"/>
      <c r="B288" s="3"/>
      <c r="C288" s="3"/>
      <c r="D288" s="3"/>
      <c r="E288" s="3"/>
      <c r="F288" s="3"/>
      <c r="G288" s="3"/>
    </row>
    <row r="289" spans="1:7" x14ac:dyDescent="0.25">
      <c r="A289" s="3"/>
      <c r="B289" s="3"/>
      <c r="C289" s="3"/>
      <c r="D289" s="3"/>
      <c r="E289" s="3"/>
      <c r="F289" s="3"/>
      <c r="G289" s="3"/>
    </row>
    <row r="290" spans="1:7" x14ac:dyDescent="0.25">
      <c r="A290" s="3"/>
      <c r="B290" s="3"/>
      <c r="C290" s="3"/>
      <c r="D290" s="3"/>
      <c r="E290" s="3"/>
      <c r="F290" s="3"/>
      <c r="G290" s="3"/>
    </row>
    <row r="291" spans="1:7" x14ac:dyDescent="0.25">
      <c r="A291" s="3"/>
      <c r="B291" s="3"/>
      <c r="C291" s="3"/>
      <c r="D291" s="3"/>
      <c r="E291" s="3"/>
      <c r="F291" s="3"/>
      <c r="G291" s="3"/>
    </row>
    <row r="292" spans="1:7" x14ac:dyDescent="0.25">
      <c r="A292" s="3"/>
      <c r="B292" s="3"/>
      <c r="C292" s="3"/>
      <c r="D292" s="3"/>
      <c r="E292" s="3"/>
      <c r="F292" s="3"/>
      <c r="G292" s="3"/>
    </row>
    <row r="293" spans="1:7" x14ac:dyDescent="0.25">
      <c r="A293" s="3"/>
      <c r="B293" s="3"/>
      <c r="C293" s="3"/>
      <c r="D293" s="3"/>
      <c r="E293" s="3"/>
      <c r="F293" s="3"/>
      <c r="G293" s="3"/>
    </row>
    <row r="294" spans="1:7" x14ac:dyDescent="0.25">
      <c r="A294" s="3"/>
      <c r="B294" s="3"/>
      <c r="C294" s="3"/>
      <c r="D294" s="3"/>
      <c r="E294" s="3"/>
      <c r="F294" s="3"/>
      <c r="G294" s="3"/>
    </row>
    <row r="295" spans="1:7" x14ac:dyDescent="0.25">
      <c r="A295" s="3"/>
      <c r="B295" s="3"/>
      <c r="C295" s="3"/>
      <c r="D295" s="3"/>
      <c r="E295" s="3"/>
      <c r="F295" s="3"/>
      <c r="G295" s="3"/>
    </row>
    <row r="296" spans="1:7" x14ac:dyDescent="0.25">
      <c r="A296" s="3"/>
      <c r="B296" s="3"/>
      <c r="C296" s="3"/>
      <c r="D296" s="3"/>
      <c r="E296" s="3"/>
      <c r="F296" s="3"/>
      <c r="G296" s="3"/>
    </row>
    <row r="297" spans="1:7" x14ac:dyDescent="0.25">
      <c r="A297" s="3"/>
      <c r="B297" s="3"/>
      <c r="C297" s="3"/>
      <c r="D297" s="3"/>
      <c r="E297" s="3"/>
      <c r="F297" s="3"/>
      <c r="G297" s="3"/>
    </row>
    <row r="298" spans="1:7" x14ac:dyDescent="0.25">
      <c r="A298" s="3"/>
      <c r="B298" s="3"/>
      <c r="C298" s="3"/>
      <c r="D298" s="3"/>
      <c r="E298" s="3"/>
      <c r="F298" s="3"/>
      <c r="G298" s="3"/>
    </row>
    <row r="299" spans="1:7" x14ac:dyDescent="0.25">
      <c r="A299" s="3"/>
      <c r="B299" s="3"/>
      <c r="C299" s="3"/>
      <c r="D299" s="3"/>
      <c r="E299" s="3"/>
      <c r="F299" s="3"/>
      <c r="G299" s="3"/>
    </row>
    <row r="300" spans="1:7" x14ac:dyDescent="0.25">
      <c r="A300" s="3"/>
      <c r="B300" s="3"/>
      <c r="C300" s="3"/>
      <c r="D300" s="3"/>
      <c r="E300" s="3"/>
      <c r="F300" s="3"/>
      <c r="G300" s="3"/>
    </row>
    <row r="301" spans="1:7" x14ac:dyDescent="0.25">
      <c r="A301" s="3"/>
      <c r="B301" s="3"/>
      <c r="C301" s="3"/>
      <c r="D301" s="3"/>
      <c r="E301" s="3"/>
      <c r="F301" s="3"/>
      <c r="G301" s="3"/>
    </row>
    <row r="302" spans="1:7" x14ac:dyDescent="0.25">
      <c r="A302" s="3"/>
      <c r="B302" s="3"/>
      <c r="C302" s="3"/>
      <c r="D302" s="3"/>
      <c r="E302" s="3"/>
      <c r="F302" s="3"/>
      <c r="G302" s="3"/>
    </row>
    <row r="303" spans="1:7" x14ac:dyDescent="0.25">
      <c r="A303" s="3"/>
      <c r="B303" s="3"/>
      <c r="C303" s="3"/>
      <c r="D303" s="3"/>
      <c r="E303" s="3"/>
      <c r="F303" s="3"/>
      <c r="G303" s="3"/>
    </row>
    <row r="304" spans="1:7" x14ac:dyDescent="0.25">
      <c r="A304" s="3"/>
      <c r="B304" s="3"/>
      <c r="C304" s="3"/>
      <c r="D304" s="3"/>
      <c r="E304" s="3"/>
      <c r="F304" s="3"/>
      <c r="G304" s="3"/>
    </row>
    <row r="305" spans="1:7" x14ac:dyDescent="0.25">
      <c r="A305" s="3"/>
      <c r="B305" s="3"/>
      <c r="C305" s="3"/>
      <c r="D305" s="3"/>
      <c r="E305" s="3"/>
      <c r="F305" s="3"/>
      <c r="G305" s="3"/>
    </row>
    <row r="306" spans="1:7" x14ac:dyDescent="0.25">
      <c r="A306" s="3"/>
      <c r="B306" s="3"/>
      <c r="C306" s="3"/>
      <c r="D306" s="3"/>
      <c r="E306" s="3"/>
      <c r="F306" s="3"/>
      <c r="G306" s="3"/>
    </row>
    <row r="307" spans="1:7" x14ac:dyDescent="0.25">
      <c r="A307" s="3"/>
      <c r="B307" s="3"/>
      <c r="C307" s="3"/>
      <c r="D307" s="3"/>
      <c r="E307" s="3"/>
      <c r="F307" s="3"/>
      <c r="G307" s="3"/>
    </row>
    <row r="308" spans="1:7" x14ac:dyDescent="0.25">
      <c r="A308" s="3"/>
      <c r="B308" s="3"/>
      <c r="C308" s="3"/>
      <c r="D308" s="3"/>
      <c r="E308" s="3"/>
      <c r="F308" s="3"/>
      <c r="G308" s="3"/>
    </row>
    <row r="309" spans="1:7" x14ac:dyDescent="0.25">
      <c r="A309" s="3"/>
      <c r="B309" s="3"/>
      <c r="C309" s="3"/>
      <c r="D309" s="3"/>
      <c r="E309" s="3"/>
      <c r="F309" s="3"/>
      <c r="G309" s="3"/>
    </row>
    <row r="310" spans="1:7" x14ac:dyDescent="0.25">
      <c r="A310" s="3"/>
      <c r="B310" s="3"/>
      <c r="C310" s="3"/>
      <c r="D310" s="3"/>
      <c r="E310" s="3"/>
      <c r="F310" s="3"/>
      <c r="G310" s="3"/>
    </row>
    <row r="311" spans="1:7" x14ac:dyDescent="0.25">
      <c r="F311" s="3"/>
      <c r="G311" s="3"/>
    </row>
    <row r="312" spans="1:7" x14ac:dyDescent="0.25">
      <c r="F312" s="3"/>
      <c r="G312" s="3"/>
    </row>
    <row r="313" spans="1:7" x14ac:dyDescent="0.25">
      <c r="F313" s="3"/>
      <c r="G313" s="3"/>
    </row>
  </sheetData>
  <mergeCells count="7">
    <mergeCell ref="R30:AC30"/>
    <mergeCell ref="F52:G52"/>
    <mergeCell ref="F4:G4"/>
    <mergeCell ref="F5:G5"/>
    <mergeCell ref="A1:E1"/>
    <mergeCell ref="A2:E2"/>
    <mergeCell ref="A3:E3"/>
  </mergeCells>
  <pageMargins left="0.70866141732283472" right="0.11811023622047245" top="0.19685039370078741" bottom="0" header="0.31496062992125984" footer="0.31496062992125984"/>
  <pageSetup paperSize="9" scale="89" orientation="portrait" r:id="rId1"/>
  <headerFooter>
    <oddFooter>&amp;CPágina &amp;P</oddFooter>
  </headerFooter>
  <rowBreaks count="1" manualBreakCount="1">
    <brk id="54" max="16383" man="1"/>
  </rowBreaks>
  <colBreaks count="1" manualBreakCount="1">
    <brk id="4" max="1048575" man="1"/>
  </colBreaks>
  <ignoredErrors>
    <ignoredError sqref="D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5"/>
  <sheetViews>
    <sheetView topLeftCell="A4" workbookViewId="0">
      <selection activeCell="I14" sqref="I14"/>
    </sheetView>
  </sheetViews>
  <sheetFormatPr defaultRowHeight="15" x14ac:dyDescent="0.25"/>
  <cols>
    <col min="2" max="2" width="10.5703125" customWidth="1"/>
    <col min="4" max="4" width="21" customWidth="1"/>
    <col min="6" max="6" width="12.5703125" bestFit="1" customWidth="1"/>
    <col min="7" max="7" width="22.42578125" customWidth="1"/>
    <col min="8" max="8" width="14.28515625" bestFit="1" customWidth="1"/>
  </cols>
  <sheetData>
    <row r="4" spans="2:9" s="2" customFormat="1" x14ac:dyDescent="0.25">
      <c r="B4" s="86" t="s">
        <v>83</v>
      </c>
      <c r="C4" s="97" t="s">
        <v>84</v>
      </c>
      <c r="D4" s="97"/>
      <c r="E4" s="97" t="s">
        <v>85</v>
      </c>
      <c r="F4" s="97"/>
      <c r="G4" s="97"/>
      <c r="H4" s="97" t="s">
        <v>86</v>
      </c>
      <c r="I4" s="97"/>
    </row>
    <row r="5" spans="2:9" x14ac:dyDescent="0.25">
      <c r="B5" s="84" t="s">
        <v>0</v>
      </c>
      <c r="C5" s="98">
        <f>'24 HORAS'!C55</f>
        <v>11491.2</v>
      </c>
      <c r="D5" s="98"/>
      <c r="E5" s="98">
        <f>C5*6</f>
        <v>68947.200000000012</v>
      </c>
      <c r="F5" s="98"/>
      <c r="G5" s="98"/>
      <c r="H5" s="98">
        <f>E5*12</f>
        <v>827366.40000000014</v>
      </c>
      <c r="I5" s="98"/>
    </row>
    <row r="6" spans="2:9" x14ac:dyDescent="0.25">
      <c r="B6" s="84" t="s">
        <v>1</v>
      </c>
      <c r="C6" s="98">
        <f>'24 HORAS'!D55</f>
        <v>12578.099999999999</v>
      </c>
      <c r="D6" s="98"/>
      <c r="E6" s="98">
        <f>C6*6</f>
        <v>75468.599999999991</v>
      </c>
      <c r="F6" s="98"/>
      <c r="G6" s="98"/>
      <c r="H6" s="98">
        <f>E6*12</f>
        <v>905623.2</v>
      </c>
      <c r="I6" s="98"/>
    </row>
    <row r="7" spans="2:9" x14ac:dyDescent="0.25">
      <c r="B7" s="85" t="s">
        <v>87</v>
      </c>
      <c r="C7" s="96">
        <f>SUM(C5:D6)</f>
        <v>24069.3</v>
      </c>
      <c r="D7" s="96"/>
      <c r="E7" s="96">
        <f>SUM(E5:G6)</f>
        <v>144415.79999999999</v>
      </c>
      <c r="F7" s="96"/>
      <c r="G7" s="96"/>
      <c r="H7" s="96">
        <f>SUM(H5:I6)</f>
        <v>1732989.6</v>
      </c>
      <c r="I7" s="96"/>
    </row>
    <row r="9" spans="2:9" x14ac:dyDescent="0.25">
      <c r="G9" s="80"/>
    </row>
    <row r="10" spans="2:9" x14ac:dyDescent="0.25">
      <c r="G10" s="80"/>
    </row>
    <row r="11" spans="2:9" x14ac:dyDescent="0.25">
      <c r="G11" s="80"/>
    </row>
    <row r="14" spans="2:9" x14ac:dyDescent="0.25">
      <c r="D14" s="2"/>
      <c r="E14" s="2"/>
      <c r="F14" s="79"/>
      <c r="G14" s="79"/>
    </row>
    <row r="15" spans="2:9" x14ac:dyDescent="0.25">
      <c r="D15" s="2"/>
      <c r="E15" s="2"/>
      <c r="F15" s="81"/>
      <c r="G15" s="81"/>
    </row>
    <row r="16" spans="2:9" x14ac:dyDescent="0.25">
      <c r="D16" s="2"/>
      <c r="E16" s="2"/>
      <c r="F16" s="81"/>
      <c r="G16" s="81"/>
    </row>
    <row r="17" spans="4:8" x14ac:dyDescent="0.25">
      <c r="D17" s="2"/>
      <c r="E17" s="2"/>
      <c r="F17" s="82"/>
      <c r="G17" s="82"/>
    </row>
    <row r="18" spans="4:8" x14ac:dyDescent="0.25">
      <c r="D18" s="2"/>
      <c r="E18" s="2"/>
      <c r="F18" s="82"/>
      <c r="G18" s="82"/>
    </row>
    <row r="19" spans="4:8" x14ac:dyDescent="0.25">
      <c r="D19" s="2"/>
      <c r="E19" s="2"/>
      <c r="F19" s="82"/>
      <c r="G19" s="82"/>
    </row>
    <row r="20" spans="4:8" x14ac:dyDescent="0.25">
      <c r="D20" s="2"/>
      <c r="E20" s="2"/>
      <c r="F20" s="82"/>
      <c r="G20" s="82"/>
    </row>
    <row r="24" spans="4:8" x14ac:dyDescent="0.25">
      <c r="H24" s="79"/>
    </row>
    <row r="25" spans="4:8" x14ac:dyDescent="0.25">
      <c r="H25" s="80"/>
    </row>
  </sheetData>
  <mergeCells count="12">
    <mergeCell ref="C7:D7"/>
    <mergeCell ref="E7:G7"/>
    <mergeCell ref="H7:I7"/>
    <mergeCell ref="C4:D4"/>
    <mergeCell ref="E4:G4"/>
    <mergeCell ref="H4:I4"/>
    <mergeCell ref="C5:D5"/>
    <mergeCell ref="C6:D6"/>
    <mergeCell ref="E5:G5"/>
    <mergeCell ref="E6:G6"/>
    <mergeCell ref="H5:I5"/>
    <mergeCell ref="H6:I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24 HORAS</vt:lpstr>
      <vt:lpstr>TOTAIS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2014-11-10T18:49:13Z</dcterms:created>
  <dcterms:modified xsi:type="dcterms:W3CDTF">2021-12-29T14:01:23Z</dcterms:modified>
</cp:coreProperties>
</file>